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6\III_210_Modernizace_silnice_Dolní_Nivy-Jindřichovice\ZD\03_výkaz_výměr\"/>
    </mc:Choice>
  </mc:AlternateContent>
  <bookViews>
    <workbookView xWindow="240" yWindow="120" windowWidth="14940" windowHeight="9225" activeTab="4"/>
  </bookViews>
  <sheets>
    <sheet name="Souhrn" sheetId="1" r:id="rId1"/>
    <sheet name="0 - SO000" sheetId="2" r:id="rId2"/>
    <sheet name="1 - SO001" sheetId="3" r:id="rId3"/>
    <sheet name="2 - SO101" sheetId="4" r:id="rId4"/>
    <sheet name="3 - SO191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SO000'!$A$1:$M$85</definedName>
    <definedName name="_xlnm.Print_Titles" localSheetId="1">'0 - SO000'!$22:$24</definedName>
    <definedName name="_xlnm.Print_Area" localSheetId="2">'1 - SO001'!$A$1:$M$135</definedName>
    <definedName name="_xlnm.Print_Titles" localSheetId="2">'1 - SO001'!$24:$26</definedName>
    <definedName name="_xlnm.Print_Area" localSheetId="3">'2 - SO101'!$A$1:$M$363</definedName>
    <definedName name="_xlnm.Print_Titles" localSheetId="3">'2 - SO101'!$27:$29</definedName>
    <definedName name="_xlnm.Print_Area" localSheetId="4">'3 - SO191'!$A$1:$M$49</definedName>
    <definedName name="_xlnm.Print_Titles" localSheetId="4">'3 - SO191'!$22:$24</definedName>
  </definedNames>
  <calcPr/>
</workbook>
</file>

<file path=xl/calcChain.xml><?xml version="1.0" encoding="utf-8"?>
<calcChain xmlns="http://schemas.openxmlformats.org/spreadsheetml/2006/main">
  <c i="5" l="1" r="R26"/>
  <c r="R32"/>
  <c r="Q26"/>
  <c r="Q32"/>
  <c r="J26"/>
  <c r="L26"/>
  <c r="A13"/>
  <c r="S6"/>
  <c r="S5"/>
  <c i="4" r="R340"/>
  <c r="Q340"/>
  <c r="J340"/>
  <c r="L340"/>
  <c r="R334"/>
  <c r="Q334"/>
  <c r="J334"/>
  <c r="L334"/>
  <c r="R328"/>
  <c r="Q328"/>
  <c r="J328"/>
  <c r="L328"/>
  <c r="R322"/>
  <c r="Q322"/>
  <c r="J322"/>
  <c r="L322"/>
  <c r="R316"/>
  <c r="Q316"/>
  <c r="J316"/>
  <c r="L316"/>
  <c r="R310"/>
  <c r="Q310"/>
  <c r="J310"/>
  <c r="L310"/>
  <c r="R304"/>
  <c r="Q304"/>
  <c r="J304"/>
  <c r="L304"/>
  <c r="R298"/>
  <c r="Q298"/>
  <c r="J298"/>
  <c r="L298"/>
  <c r="R292"/>
  <c r="Q292"/>
  <c r="J292"/>
  <c r="L292"/>
  <c r="R286"/>
  <c r="Q286"/>
  <c r="J286"/>
  <c r="L286"/>
  <c r="R280"/>
  <c r="R346"/>
  <c r="Q280"/>
  <c r="Q346"/>
  <c r="J280"/>
  <c r="L280"/>
  <c r="R271"/>
  <c r="Q271"/>
  <c r="J271"/>
  <c r="L271"/>
  <c r="R265"/>
  <c r="Q265"/>
  <c r="J265"/>
  <c r="L265"/>
  <c r="R259"/>
  <c r="Q259"/>
  <c r="J259"/>
  <c r="L259"/>
  <c r="R253"/>
  <c r="Q253"/>
  <c r="J253"/>
  <c r="L253"/>
  <c r="R247"/>
  <c r="Q247"/>
  <c r="J247"/>
  <c r="L247"/>
  <c r="R241"/>
  <c r="Q241"/>
  <c r="J241"/>
  <c r="L241"/>
  <c r="R235"/>
  <c r="Q235"/>
  <c r="J235"/>
  <c r="L235"/>
  <c r="R229"/>
  <c r="Q229"/>
  <c r="J229"/>
  <c r="L229"/>
  <c r="R223"/>
  <c r="Q223"/>
  <c r="J223"/>
  <c r="L223"/>
  <c r="R217"/>
  <c r="Q217"/>
  <c r="J217"/>
  <c r="L217"/>
  <c r="R211"/>
  <c r="R277"/>
  <c r="Q211"/>
  <c r="Q277"/>
  <c r="J211"/>
  <c r="H278"/>
  <c r="R202"/>
  <c r="Q202"/>
  <c r="J202"/>
  <c r="L202"/>
  <c r="R196"/>
  <c r="Q196"/>
  <c r="J196"/>
  <c r="L196"/>
  <c r="R190"/>
  <c r="Q190"/>
  <c r="J190"/>
  <c r="L190"/>
  <c r="R184"/>
  <c r="R208"/>
  <c r="Q184"/>
  <c r="Q208"/>
  <c r="J184"/>
  <c r="L208"/>
  <c r="L209"/>
  <c r="R175"/>
  <c r="Q175"/>
  <c r="J175"/>
  <c r="L175"/>
  <c r="R169"/>
  <c r="Q169"/>
  <c r="J169"/>
  <c r="L169"/>
  <c r="R163"/>
  <c r="Q163"/>
  <c r="J163"/>
  <c r="L163"/>
  <c r="R157"/>
  <c r="Q157"/>
  <c r="J157"/>
  <c r="L157"/>
  <c r="R151"/>
  <c r="R181"/>
  <c r="Q151"/>
  <c r="Q181"/>
  <c r="J151"/>
  <c r="H182"/>
  <c r="R148"/>
  <c r="R142"/>
  <c r="Q142"/>
  <c r="J142"/>
  <c r="L142"/>
  <c r="R136"/>
  <c r="Q136"/>
  <c r="J136"/>
  <c r="L136"/>
  <c r="R130"/>
  <c r="Q130"/>
  <c r="J130"/>
  <c r="L130"/>
  <c r="R124"/>
  <c r="Q124"/>
  <c r="J124"/>
  <c r="L124"/>
  <c r="R118"/>
  <c r="Q118"/>
  <c r="J118"/>
  <c r="L118"/>
  <c r="R112"/>
  <c r="Q112"/>
  <c r="J112"/>
  <c r="L112"/>
  <c r="R106"/>
  <c r="Q106"/>
  <c r="J106"/>
  <c r="L106"/>
  <c r="R100"/>
  <c r="Q100"/>
  <c r="J100"/>
  <c r="L100"/>
  <c r="R94"/>
  <c r="Q94"/>
  <c r="J94"/>
  <c r="L94"/>
  <c r="R88"/>
  <c r="Q88"/>
  <c r="J88"/>
  <c r="L88"/>
  <c r="R82"/>
  <c r="Q82"/>
  <c r="J82"/>
  <c r="L82"/>
  <c r="R76"/>
  <c r="Q76"/>
  <c r="J76"/>
  <c r="L76"/>
  <c r="R70"/>
  <c r="Q70"/>
  <c r="J70"/>
  <c r="L70"/>
  <c r="R64"/>
  <c r="Q64"/>
  <c r="J64"/>
  <c r="L64"/>
  <c r="R58"/>
  <c r="Q58"/>
  <c r="J58"/>
  <c r="L58"/>
  <c r="R52"/>
  <c r="Q52"/>
  <c r="J52"/>
  <c r="L52"/>
  <c r="R46"/>
  <c r="Q46"/>
  <c r="Q148"/>
  <c r="J46"/>
  <c r="H149"/>
  <c r="R37"/>
  <c r="Q37"/>
  <c r="L37"/>
  <c r="J37"/>
  <c r="R31"/>
  <c r="R43"/>
  <c r="Q31"/>
  <c r="Q43"/>
  <c r="J31"/>
  <c r="L43"/>
  <c r="L20"/>
  <c r="K25"/>
  <c r="K24"/>
  <c r="K23"/>
  <c r="K22"/>
  <c r="K21"/>
  <c r="K20"/>
  <c r="A13"/>
  <c r="Q11"/>
  <c r="S6"/>
  <c r="S5"/>
  <c i="3" r="R112"/>
  <c r="R118"/>
  <c r="Q112"/>
  <c r="Q118"/>
  <c r="J112"/>
  <c r="H119"/>
  <c r="R103"/>
  <c r="Q103"/>
  <c r="J103"/>
  <c r="L103"/>
  <c r="R97"/>
  <c r="Q97"/>
  <c r="J97"/>
  <c r="L97"/>
  <c r="R91"/>
  <c r="Q91"/>
  <c r="J91"/>
  <c r="L91"/>
  <c r="R85"/>
  <c r="Q85"/>
  <c r="J85"/>
  <c r="L85"/>
  <c r="R79"/>
  <c r="Q79"/>
  <c r="J79"/>
  <c r="L79"/>
  <c r="R73"/>
  <c r="Q73"/>
  <c r="J73"/>
  <c r="L73"/>
  <c r="R67"/>
  <c r="Q67"/>
  <c r="J67"/>
  <c r="L67"/>
  <c r="R61"/>
  <c r="Q61"/>
  <c r="J61"/>
  <c r="L61"/>
  <c r="R55"/>
  <c r="Q55"/>
  <c r="J55"/>
  <c r="L55"/>
  <c r="R49"/>
  <c r="R109"/>
  <c r="Q49"/>
  <c r="Q109"/>
  <c r="J49"/>
  <c r="H110"/>
  <c r="R40"/>
  <c r="Q40"/>
  <c r="J40"/>
  <c r="L40"/>
  <c r="R34"/>
  <c r="Q34"/>
  <c r="J34"/>
  <c r="L34"/>
  <c r="R28"/>
  <c r="R46"/>
  <c r="Q28"/>
  <c r="Q46"/>
  <c r="J28"/>
  <c r="H47"/>
  <c r="J10"/>
  <c r="S11"/>
  <c i="1" r="S21"/>
  <c i="3" r="K22"/>
  <c r="K21"/>
  <c r="K20"/>
  <c r="A13"/>
  <c r="Q11"/>
  <c r="S6"/>
  <c r="S5"/>
  <c i="2" r="R62"/>
  <c r="Q62"/>
  <c r="J62"/>
  <c r="L62"/>
  <c r="R56"/>
  <c r="Q56"/>
  <c r="J56"/>
  <c r="L56"/>
  <c r="R50"/>
  <c r="Q50"/>
  <c r="J50"/>
  <c r="L50"/>
  <c r="R44"/>
  <c r="Q44"/>
  <c r="J44"/>
  <c r="L44"/>
  <c r="R38"/>
  <c r="Q38"/>
  <c r="J38"/>
  <c r="L38"/>
  <c r="R32"/>
  <c r="Q32"/>
  <c r="J32"/>
  <c r="L32"/>
  <c r="R26"/>
  <c r="R68"/>
  <c r="Q26"/>
  <c r="Q68"/>
  <c r="J26"/>
  <c r="L68"/>
  <c r="L69"/>
  <c r="K20"/>
  <c r="A13"/>
  <c r="Q11"/>
  <c r="S6"/>
  <c r="S5"/>
  <c i="1" r="S6"/>
  <c r="S5"/>
  <c i="4" l="1" r="H209"/>
  <c i="5" r="L32"/>
  <c r="L33"/>
  <c i="2" r="L20"/>
  <c r="L26"/>
  <c r="H69"/>
  <c r="J10"/>
  <c r="S11"/>
  <c i="1" r="S20"/>
  <c i="3" r="H46"/>
  <c r="L46"/>
  <c r="J46"/>
  <c r="J47"/>
  <c i="4" r="L31"/>
  <c r="H43"/>
  <c r="J43"/>
  <c r="H44"/>
  <c r="L44"/>
  <c r="H148"/>
  <c r="L148"/>
  <c r="L149"/>
  <c r="L151"/>
  <c i="5" r="H32"/>
  <c r="J11"/>
  <c i="1" r="F23"/>
  <c i="4" r="L46"/>
  <c i="5" r="K20"/>
  <c r="Q11"/>
  <c i="1" r="D21"/>
  <c i="2" r="H68"/>
  <c r="J11"/>
  <c i="1" r="F20"/>
  <c i="3" r="L49"/>
  <c r="H109"/>
  <c r="L109"/>
  <c r="L110"/>
  <c r="L118"/>
  <c r="L119"/>
  <c i="4" r="L23"/>
  <c r="H181"/>
  <c r="L181"/>
  <c r="J181"/>
  <c r="J182"/>
  <c r="L184"/>
  <c r="H208"/>
  <c r="J208"/>
  <c r="J209"/>
  <c i="5" r="H33"/>
  <c r="J10"/>
  <c i="1" r="D23"/>
  <c i="4" r="L211"/>
  <c r="H277"/>
  <c r="L277"/>
  <c r="L278"/>
  <c r="H346"/>
  <c r="L346"/>
  <c r="L347"/>
  <c r="H347"/>
  <c i="3" r="L28"/>
  <c r="L112"/>
  <c r="H118"/>
  <c i="4" l="1" r="S7"/>
  <c r="J10"/>
  <c i="1" r="D22"/>
  <c i="3" r="J11"/>
  <c i="1" r="F21"/>
  <c i="2" r="J68"/>
  <c r="J69"/>
  <c i="4" r="S43"/>
  <c r="S20"/>
  <c r="S208"/>
  <c r="S23"/>
  <c r="S181"/>
  <c r="S22"/>
  <c i="3" r="S46"/>
  <c r="S20"/>
  <c i="5" r="J32"/>
  <c r="J33"/>
  <c i="3" r="L22"/>
  <c r="L47"/>
  <c r="J109"/>
  <c r="J110"/>
  <c r="J118"/>
  <c r="J119"/>
  <c i="4" r="J11"/>
  <c i="1" r="F22"/>
  <c i="4" r="L24"/>
  <c r="L25"/>
  <c r="J148"/>
  <c r="J149"/>
  <c r="L21"/>
  <c r="J44"/>
  <c i="5" r="S11"/>
  <c i="1" r="S23"/>
  <c r="D20"/>
  <c r="F11"/>
  <c i="2" r="S7"/>
  <c i="1" r="S7"/>
  <c r="F13"/>
  <c i="3" r="S7"/>
  <c r="L20"/>
  <c r="L21"/>
  <c i="4" r="L22"/>
  <c r="L182"/>
  <c i="5" r="L20"/>
  <c i="4" r="J277"/>
  <c r="J278"/>
  <c r="J346"/>
  <c r="J347"/>
  <c i="5" r="S7"/>
  <c i="3" l="1" r="R11"/>
  <c i="4" r="R11"/>
  <c i="2" r="S68"/>
  <c r="S20"/>
  <c i="4" r="S346"/>
  <c r="S25"/>
  <c r="S148"/>
  <c r="S21"/>
  <c i="3" r="S109"/>
  <c r="S21"/>
  <c i="4" r="S277"/>
  <c r="S24"/>
  <c r="S11"/>
  <c i="1" r="S22"/>
  <c i="5" r="R11"/>
  <c r="S32"/>
  <c r="S20"/>
  <c i="2" r="R11"/>
  <c i="3" r="S118"/>
  <c r="S22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<sst xmlns="http://schemas.openxmlformats.org/spreadsheetml/2006/main">
  <si>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</si>
  <si>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</si>
  <si>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TÚ_S_076 - II/210 Modernizace silnice Dolní Nivy – Jindřichovice </t>
  </si>
  <si>
    <t>02.10.2025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</si>
  <si>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</si>
  <si>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</si>
  <si>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</si>
  <si>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</si>
  <si>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</si>
  <si>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</si>
  <si>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</si>
  <si>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</si>
  <si>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</si>
  <si>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</si>
  <si>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</si>
  <si>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</si>
  <si>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</si>
  <si>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</si>
  <si>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</si>
  <si>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</si>
  <si>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</si>
  <si>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SO001</t>
  </si>
  <si>
    <t>BOURÁNÍ A PŘÍPRAVA STAVENIŠTĚ</t>
  </si>
  <si>
    <t>SO101</t>
  </si>
  <si>
    <t>MODERNIZACE SILNICE II/210</t>
  </si>
  <si>
    <t>SO191</t>
  </si>
  <si>
    <t>DOPRAVNĚ INŽENÝRSKÁ OPATŘENÍ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</si>
  <si>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</si>
  <si>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</si>
  <si>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</si>
  <si>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</si>
  <si>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</si>
  <si>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</si>
  <si>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</si>
  <si>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</si>
  <si>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</si>
  <si>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</si>
  <si>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</si>
  <si>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</si>
  <si>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</si>
  <si>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</si>
  <si>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</si>
  <si>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</si>
  <si>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</si>
  <si>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</si>
  <si>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02910</t>
  </si>
  <si>
    <t>OSTATNÍ POŽADAVKY - ZEMĚMĚŘICKÁ MĚŘENÍ VE VÝSTAVBĚ</t>
  </si>
  <si>
    <t>KPL</t>
  </si>
  <si>
    <t>doplňující popis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</si>
  <si>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</si>
  <si>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výměra</t>
  </si>
  <si>
    <t>1 = 1,000 =&gt; A</t>
  </si>
  <si>
    <t>technická specifikace</t>
  </si>
  <si>
    <t>zahrnuje veškeré náklady spojené s objednatelem požadovanými pracemi, 
- pro stanovení orientační investorské ceny určete jednotkovou cenu jako 1% odhadované ceny stavby</t>
  </si>
  <si>
    <t>cenová soustava</t>
  </si>
  <si>
    <t>OTSKP 2025</t>
  </si>
  <si>
    <t>poznámka</t>
  </si>
  <si>
    <t>02911</t>
  </si>
  <si>
    <t>OSTATNÍ POŽADAVKY - ZEMĚMĚŘICKÉ ZAMĚŘENÍ</t>
  </si>
  <si>
    <t>vytyčení stavby _x000d_
- směrové a výškové vytyčení stavby dle vytyčovacích souřadnic, včetně vytýčení inženýrských sítí_x000d_
- geodetická činnosti v průběhu provádění stavebních prací včetně vytýčení stavby _x000d_
- včetně vybudování potřebné vytyčovací sítě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</si>
  <si>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</si>
  <si>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</si>
  <si>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</si>
  <si>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</si>
  <si>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</si>
  <si>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</si>
  <si>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stavby _x000d_
- DSPS v počtu 3 paré + elektronická verze (otevřené i uzavřené formáty)</t>
  </si>
  <si>
    <t>02945</t>
  </si>
  <si>
    <t>OSTAT POŽADAVKY - GEOMETRICKÝ PLÁN</t>
  </si>
  <si>
    <t>podklady pro majetkové vypořádání stavby_x000d_
- vypracování geometrického plánu včetně projednání a schválení na příslušném KÚ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</si>
  <si>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</si>
  <si>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</si>
  <si>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</si>
  <si>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- odborný geotechnický dozor stavby</t>
  </si>
  <si>
    <t>zahrnuje veškeré náklady spojené s objednatelem požadovaným dozorem</t>
  </si>
  <si>
    <t>02991</t>
  </si>
  <si>
    <t>OSTATNÍ POŽADAVKY - INFORMAČNÍ TABULE</t>
  </si>
  <si>
    <t>KUS</t>
  </si>
  <si>
    <t>dočasná informační tabule_x000d_
- rozměr min. 2,0 x 1,0 m_x000d_
- provedení plast nebo plech v barevném provedení, včetně kotvení, údržby a odstranění, údaje dle zadávací dokumentace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</si>
  <si>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</si>
  <si>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</si>
  <si>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</si>
  <si>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</si>
  <si>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</si>
  <si>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</si>
  <si>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</si>
  <si>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SO001 - BOURÁNÍ A PŘÍPRAVA STAVENIŠTĚ</t>
  </si>
  <si>
    <t>Zemní práce</t>
  </si>
  <si>
    <t>Ostatní konstrukce a práce</t>
  </si>
  <si>
    <t>014102</t>
  </si>
  <si>
    <t>a</t>
  </si>
  <si>
    <t>POPLATKY ZA SKLÁDKU</t>
  </si>
  <si>
    <t>t</t>
  </si>
  <si>
    <t>- zemina</t>
  </si>
  <si>
    <t>z pol. č. 17120.a: 22,2m3*2,0t/m3 = 44,400 =&gt; A t</t>
  </si>
  <si>
    <t>zahrnuje veškeré poplatky provozovateli skládky související s uložením odpadu na skládce.</t>
  </si>
  <si>
    <t>c</t>
  </si>
  <si>
    <t>- kamenivo nestmelené</t>
  </si>
  <si>
    <t>z pol. č. 11332: 183,0m3*2,0t/m3 = 366,000 =&gt; A t</t>
  </si>
  <si>
    <t>d</t>
  </si>
  <si>
    <t>- podkladní vrstvy s asfaltovým pojivem</t>
  </si>
  <si>
    <t>z pol. č. 11333: 309,24m3*2,2t/m3 = 680,328 =&gt; A t</t>
  </si>
  <si>
    <t>1 - Zemní práce</t>
  </si>
  <si>
    <t>11120</t>
  </si>
  <si>
    <t>ODSTRANĚNÍ KŘOVIN</t>
  </si>
  <si>
    <t>M2</t>
  </si>
  <si>
    <t>- odstranění křovin, včetně naložení, odvozu a likvidace _x000d_
- včetně kácení případných vzrostlých náletových dřevin a pařezů - v případě využitelné dřevní hmoty s roztříděním, nakrácením a uložením dle podmínek vlastníka pozemku _x000d_
- kácení na PUPFL</t>
  </si>
  <si>
    <t>odměřeno digitálně ze situace (viz TZ SO 001)_x000d_
2000+1900+200+190+205 = 4495,000 =&gt; A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</si>
  <si>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</si>
  <si>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</si>
  <si>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</si>
  <si>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- včetně naložení a odvozu dřevní hmoty _x000d_
- včetně odstranění pařezů, naložení, odvozu a likvidace _x000d_
- dřevní hmota bude odkoupena zhotovitelem stavby na základě uzavřené kupní smlouvy nebo předána vlastníkovi pozemku (včetně roztřídění, nakrácení a uložení dle podmínek vlastníka pozemku)</t>
  </si>
  <si>
    <t xml:space="preserve">dle situace kácení a TZ SO 001:  21 = 21,000 =&gt; A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</si>
  <si>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</si>
  <si>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</si>
  <si>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</si>
  <si>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dle situace kácení a TZ SO 001: 13 = 13,000 =&gt; A</t>
  </si>
  <si>
    <t>11204</t>
  </si>
  <si>
    <t>KÁCENÍ STROMŮ D KMENE DO 0,3M S ODSTRANĚNÍM PAŘEZŮ</t>
  </si>
  <si>
    <t xml:space="preserve">dle situace kácení a TZ SO 001:  9 = 9,000 =&gt; A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</si>
  <si>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</si>
  <si>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</t>
  </si>
  <si>
    <t>ODSTRANĚNÍ PODKLADŮ ZPEVNĚNÝCH PLOCH Z KAMENIVA NESTMELENÉHO</t>
  </si>
  <si>
    <t>M3</t>
  </si>
  <si>
    <t>- včetně naložení, odvozu a uložení na skládku _x000d_
- poplatek za uložení na skládce viz položka 014102.c</t>
  </si>
  <si>
    <t>digitálně odměřeno ze situace_x000d_
plocha B.2: 915,0m2*0,2m = 183,000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</si>
  <si>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</si>
  <si>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</si>
  <si>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</si>
  <si>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- penetrační makadam _x000d_
- včetně naložení, odvozu a uložení na skládku _x000d_
- poplatek za uložení na skládce viz položka 014102.d</t>
  </si>
  <si>
    <t>digitálně odměřeno ze situace_x000d_
plocha A.2: 1718,0m2*0,18m = 309,240 =&gt; A m3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</si>
  <si>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</si>
  <si>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</si>
  <si>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</si>
  <si>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- frézování stávající vozovky _x000d_
- včetně naložení a odvozu na místo určení _x000d_
- část materiálu (14,04 m3) bude využita v rámci stavby - do položky 56360 (SO 101)_x000d_
- část materiálu (79,95 m3) bude využita v rámci stavby - do položky 56960 (SO 101)_x000d_
- zbývající část materiálu (654,64 m3) bude odkoupena zhotovitelem stavby na základě uzavřené kupní smlouvy</t>
  </si>
  <si>
    <t xml:space="preserve">digitálně odměřeno ze situace_x000d_
plocha A.1: 1718,0m2*0,26m = 446,680 =&gt; A m3_x000d_
plocha B.1:  915,0m2*0,33m = 301,950 =&gt; B m3_x000d_
Celkem: A+B = 748,630 =&gt; C m3</t>
  </si>
  <si>
    <t>12110</t>
  </si>
  <si>
    <t>SEJMUTÍ ORNICE NEBO LESNÍ PŮDY</t>
  </si>
  <si>
    <t>- sejmutí ornice v tl. 150 mm_x000d_
- včetně naložení a odvozu na místo určení - deponie _x000d_
- část materiálu (568,26 m3) bude využita v rámci stavby - do položky 18220 (SO 101)_x000d_
- část materiálu (426,90 m3) bude využita v rámci stavby - do položky 18230 (SO 101)_x000d_
- zbývající část materiálu (131,04 m3) bude odvezena na místo určení - včetně naložení a odvozu</t>
  </si>
  <si>
    <t>digitálně odměřeno ze situace_x000d_
v rovině: 4700,0m2*0,15m = 705,000 =&gt; A m3_x000d_
ve svahu: 2340,0m2*0,15m*1,2koef. rozš. = 421,200 =&gt; B m3_x000d_
Celkem: A+B = 1126,200 =&gt; C m3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</si>
  <si>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</si>
  <si>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</si>
  <si>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</si>
  <si>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- včetně naložení a odvozu na skládku _x000d_
- poplatek za uložení na skládce viz položka 014102.a</t>
  </si>
  <si>
    <t>digitálně odměřeno ze situace_x000d_
odstranění nezpevněné cesty: 148,0m2*0,15m = 22,200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</si>
  <si>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</si>
  <si>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</si>
  <si>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</si>
  <si>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- uložení na skládku</t>
  </si>
  <si>
    <t>z pol. č. 12373: 22,2m3 = 22,200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</si>
  <si>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</si>
  <si>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9 - Ostatní konstrukce a práce</t>
  </si>
  <si>
    <t>919113</t>
  </si>
  <si>
    <t>ŘEZÁNÍ ASFALTOVÉHO KRYTU VOZOVEK TL DO 150MM</t>
  </si>
  <si>
    <t>M</t>
  </si>
  <si>
    <t>- tl. 300 mm (ve dvou vrstvách tl. 150 mm)</t>
  </si>
  <si>
    <t xml:space="preserve">digitálně odměřeno ze situace_x000d_
ZÚ + KÚ:  (6,85+6,95)*2  = 27,600 =&gt; A</t>
  </si>
  <si>
    <t>Položka zahrnuje:
- řezání vozovkové vrstvy v předepsané tloušťce
- spotřeba vody
Položka nezahrnuje:
- x</t>
  </si>
  <si>
    <t>SO101 - MODERNIZACE SILNICE II/210</t>
  </si>
  <si>
    <t>Základy</t>
  </si>
  <si>
    <t>Vodorovné konstrukce</t>
  </si>
  <si>
    <t>Komunikace</t>
  </si>
  <si>
    <t>z pol. č. 17120.a: 2681,0m3*2,0t/m3 = 5362,000 =&gt; A t</t>
  </si>
  <si>
    <t>b</t>
  </si>
  <si>
    <t>- zemina _x000d_
- položka bude čerpána pouze se souhlasem TDS</t>
  </si>
  <si>
    <t>z pol. č. 17120.b: 2893,0m3*2,0t/m3 = 5786,000 =&gt; A t</t>
  </si>
  <si>
    <t>12273</t>
  </si>
  <si>
    <t>ODKOPÁVKY A PROKOPÁVKY OBECNÉ TŘ. I</t>
  </si>
  <si>
    <t>- výkop při výměně aktivní zóny _x000d_
- včetně naložení, odvozu a uložení na skládku _x000d_
- poplatek za uložení na skládce viz položka 014102.b_x000d_
- položka bude čerpána pouze se souhlasem TDS</t>
  </si>
  <si>
    <t>hodnota odečtena z výkazu hmot_x000d_
výkop při výměně aktivní zóny: 2010,0m3 = 2010,000 =&gt; A m3</t>
  </si>
  <si>
    <t>- výkop pro novou trasu silnice _x000d_
- část materiálu (670 m3) bude využit do položky 17110 - uložení na deponii v místě stavby _x000d_
- zbývající část materiálu (2681 m3) bude odvezen na skládku - včetně naložení, odvozu a uložení na skládku _x000d_
- poplatek za uložení na skládce viz položka 014102.a</t>
  </si>
  <si>
    <t>hodnota odečtena z výkazu hmot_x000d_
hlavní výkopové práce: 3351,0m3 = 3351,000 =&gt; A m3</t>
  </si>
  <si>
    <t>12573</t>
  </si>
  <si>
    <t>VYKOPÁVKY ZE ZEMNÍKŮ A SKLÁDEK TŘ. I</t>
  </si>
  <si>
    <t>zemina z deponie stavby_x000d_
pro pol. č. 17110: 670,0m3 = 670,000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</si>
  <si>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</si>
  <si>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- ornice</t>
  </si>
  <si>
    <t>ornice z deponie stavby (z položky 12110):_x000d_
pro pol č. 18220: 568,26m3 = 568,260 =&gt; A m3_x000d_
pro pol. č. 18230: 426,9m3 = 426,900 =&gt; B m3_x000d_
Celkem: A+B = 995,160 =&gt; C m3</t>
  </si>
  <si>
    <t>13173</t>
  </si>
  <si>
    <t>HLOUBENÍ JAM ZAPAŽ I NEPAŽ TŘ. I</t>
  </si>
  <si>
    <t>- hloubení pro podloží násypu _x000d_
- poplatek za uložení na skládce viz položka 014102.b_x000d_
- položka bude čerpána pouze se souhlasem TDS</t>
  </si>
  <si>
    <t>hodnota odečtena z výkazu hmot_x000d_
výkopové práce pro podloží násypu: 883,0m3 = 883,000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</si>
  <si>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</si>
  <si>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</si>
  <si>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</si>
  <si>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- materiál z položky 12373_x000d_
- požadavky na hutnění dle ČSN 73 6133</t>
  </si>
  <si>
    <t>hodnota odečtena z výkazu hmot_x000d_
násyp - zásyp po rušené části komunikace včetně příkopů.: 670,0m3 = 670,000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</si>
  <si>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</si>
  <si>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trvalá skládka_x000d_
z pol. č. 12373: 3351,0m3 = 3351,000 =&gt; A m3_x000d_
odpočet pro pol. č. 17110: -670,0m3 = -670,000 =&gt; B m3_x000d_
Celkem: A+B = 2681,000 =&gt; C m3_x000d_
deponie_x000d_
z pol. č. 17110: 670,0m3 = 670,000 =&gt; D m3_x000d_
Celkem: C+D = 3351,000 =&gt; E m3</t>
  </si>
  <si>
    <t>- položka bude čerpána pouze se souhlasem TDS</t>
  </si>
  <si>
    <t>z pol. č. 12273: 2010,0m3 = 2010,000 =&gt; A m3_x000d_
z pol. č. 13173: 883,0m3 = 883,000 =&gt; B m3_x000d_
Celkem: A+B = 2893,000 =&gt; C m3</t>
  </si>
  <si>
    <t>17180</t>
  </si>
  <si>
    <t>ULOŽENÍ SYPANINY DO NÁSYPŮ Z NAKUPOVANÝCH MATERIÁLŮ</t>
  </si>
  <si>
    <t>- zavázání silničního tělesa pomocí svahových stupňů viz VL 1_x000d_
- zemina vhodná do násypu, případně podmínečně vhodná dle doporučení geotechnika stavby _x000d_
- požadavky na materiál dle dle ČSN 73 6133, požadavky na hutnění dle ČSN 73 6133_x000d_
- včetně dodání, nákupu a dopravy vhodného materiálu</t>
  </si>
  <si>
    <t>hodnota odečtena z výkazu hmot_x000d_
násyp pro svahové stupně: 134,0m3 = 134,000 =&gt; A m3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</si>
  <si>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</si>
  <si>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</si>
  <si>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</si>
  <si>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- dosypání krajnice nenamrzavým materiálem minimálně podmínečně vhodným splňující požadavky ČSN 73 6133 a dle TKP 4_x000d_
 hutněno na 100%_x000d_
- včetně dodání, nákupu a dopravy vhodného materiálu</t>
  </si>
  <si>
    <t>hodnota odečtena z výkazu hmot._x000d_
dosyp krajnice: 92,0m3 = 92,000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</si>
  <si>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</si>
  <si>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</si>
  <si>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</si>
  <si>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- zásyp betonového prahu propustku ŠD tř. B, fr. 0-32 mm_x000d_
- včetně dodání, nákupu a dopravy vhodného materiálu</t>
  </si>
  <si>
    <t>zásyp betonového prahu: 2,0m2*1,6m = 3,200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</si>
  <si>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</si>
  <si>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</si>
  <si>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</si>
  <si>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obsyp propustku - specifikace dle výrobce - nesoudržný materiál (ŠD FR. 0-16) do výšky 30 cm nad potrubí_x000d_
- včetně dodání, nákupu a dopravy vhodného materiálu</t>
  </si>
  <si>
    <t>obsyp potrubí: 3,3m2*12,83m = 42,339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</si>
  <si>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</si>
  <si>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18220</t>
  </si>
  <si>
    <t>ROZPROSTŘENÍ ORNICE VE SVAHU</t>
  </si>
  <si>
    <t>- rozprostření ornice v tl. 150 mm_x000d_
- využití materiálu z položky 12110 (SO 001)</t>
  </si>
  <si>
    <t>digitálně odměřeno ze situace_x000d_
3157,0m2*1,2koef. rozš.*0,15m = 568,260 =&gt; A m3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</si>
  <si>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</si>
  <si>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</si>
  <si>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</si>
  <si>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digitálně odměřeno ze situace_x000d_
2846,0m2*0,15m = 426,900 =&gt; A m3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</si>
  <si>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</si>
  <si>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</si>
  <si>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</si>
  <si>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- založení trávníku _x000d_
- včetně nákupu a dodání travního semene _x000d_
- včetně ošetřování a následné péče</t>
  </si>
  <si>
    <t>digitálně odměřeno ze situace_x000d_
dle pol. č. 18220: 3157,0m2*1,2koef. rozš. = 3788,400 =&gt; A m2_x000d_
dle pol. č. 18230: 2846,0m2 = 2846,000 =&gt; B m2_x000d_
Celkem: A+B = 6634,400 =&gt; C m2</t>
  </si>
  <si>
    <t>Zahrnuje dodání předepsané travní směsi, hydroosev na ornici, zalévání, první pokosení, to vše bez ohledu na sklon terénu</t>
  </si>
  <si>
    <t>184B12</t>
  </si>
  <si>
    <t>VYSAZOVÁNÍ STROMŮ LISTNATÝCH S BALEM OBVOD KMENE DO 10CM, VÝŠ DO 1,7M</t>
  </si>
  <si>
    <t>- obvod kmínku 8 - 10 cm_x000d_
- výsadba lesnickým způsobem, např. javor klen (50%), olše lepkavá (10%), třešeň ptačí (20%), lípa velkolistá (20%)</t>
  </si>
  <si>
    <t>100 = 100,000 =&gt; A _x000d_
plocha výstadby odečtena ze situace - 3000 m2_x000d_
listnaté stromy se vyskytují z 1/3 celkové plochy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</si>
  <si>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</si>
  <si>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184D12</t>
  </si>
  <si>
    <t>VYSAZOVÁNÍ STROMŮ JEHLIČNATÝCH S BALEM VÝŠKY KMENE DO 1,0M</t>
  </si>
  <si>
    <t>- výsadba lesnickým způsobem, např. Smrk (70%), Borovice (30%)</t>
  </si>
  <si>
    <t>80 = 80,000 =&gt; A _x000d_
plocha výsadby odečtena ze situace - 3000 m2_x000d_
jehličnany se vyskytují ze 2/3 celkové plochy</t>
  </si>
  <si>
    <t xml:space="preserve"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</t>
  </si>
  <si>
    <t>2 - Základy</t>
  </si>
  <si>
    <t>21452</t>
  </si>
  <si>
    <t>SANAČNÍ VRSTVY Z KAMENIVA DRCENÉHO</t>
  </si>
  <si>
    <t>- štěrkový polštář do aktivní zóny - ŠD, FR. 32-63 mm, tl. 500 mm_x000d_
- položka bude čerpána se souhlasem TDS</t>
  </si>
  <si>
    <t>hodnota odečtena z výkazu hmot_x000d_
výměna aktivní zóny: 2572,0m3 = 2572,000 =&gt; A m3</t>
  </si>
  <si>
    <t>položka zahrnuje dodávku předepsaného kameniva, mimostaveništní a vnitrostaveništní dopravu a jeho uložení
není-li v zadávací dokumentaci uvedeno jinak, jedná se o nakupovaný materiál</t>
  </si>
  <si>
    <t>- štěrkový polštář pro úpravu podloží násypu ŠD, FR. 32-63 mm, tl. 500 mm_x000d_
- položka bude čerpána se souhlasem TDS</t>
  </si>
  <si>
    <t>hodnota odečtena z výkazu hmot_x000d_
násyp pro úpravu podloží: 855,0m3 = 855,000 =&gt; A m3</t>
  </si>
  <si>
    <t>289972</t>
  </si>
  <si>
    <t>OPLÁŠTĚNÍ (ZPEVNĚNÍ) Z GEOMŘÍŽOVIN</t>
  </si>
  <si>
    <t xml:space="preserve">- tuhá dvouosá monolitická geomříž s plošnou hmotností min.  300 g/m2_x000d_
- položka bude čerpána se souhlasem TDS</t>
  </si>
  <si>
    <t>digitálně odměřeno ze situace_x000d_
geomříž pro AZ: 2572,0m3/0,5m*1,2koef. překrytí = 6172,800 =&gt; A m2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</si>
  <si>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</t>
  </si>
  <si>
    <t>28997D</t>
  </si>
  <si>
    <t>OPLÁŠTĚNÍ (ZPEVNĚNÍ) Z GEOTEXTILIE DO 400G/M2</t>
  </si>
  <si>
    <t>GEOTEXTILIE MIN. 400 G/M2_x000d_
- položka bude čerpána se souhlasem TDS</t>
  </si>
  <si>
    <t>plocha odečtena z výkazu hmot_x000d_
geotextuilie pro AZ_x000d_
dílčí výpočet pro stanovení plochy: 2572m3 / 0.5m = 5114 m2_x000d_
dílčí výpočet pro stanovení plochy: 360 m x 0.5 m = 180 m2_x000d_
koeficient překrytí - 1.2_x000d_
výpočet: (2*5114,0m2+2*180,0m2)*1,2koef. překrytí = 12705,600 =&gt; A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</si>
  <si>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</si>
  <si>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GEOTEXTILIE MIN. 400 G/M2_x000d_
- položka bude čerpána pouze se souhlasem TDS</t>
  </si>
  <si>
    <t>plocha odečtena z výkazu hmot_x000d_
geotextílie pro podloží násypu_x000d_
rozsah úpravy podloží: 0.000 - 0.130, 0.220 - 0.360_x000d_
dílčí výpočet pro stanovení plochy: 855m3 / 0.5m = 1710 m2_x000d_
dílčí výpočet pro stanovení plochy: 270 m x 0.5 m = 135 m2_x000d_
koeficient překrytí - 1.2_x000d_
výpočet: (2*1710,0m2+2*135,0m2)*1,2koef. překrytí = 4428,000 =&gt; A m2</t>
  </si>
  <si>
    <t>4 - Vodorovné konstrukce</t>
  </si>
  <si>
    <t>451315</t>
  </si>
  <si>
    <t>PODKLADNÍ A VÝPLŇOVÉ VRSTVY Z PROSTÉHO BETONU C30/37</t>
  </si>
  <si>
    <t>- podkladní betonové lože pod dlažbu z lomového kamene C30/37nXF3, tl. 150 MM_x000d_
- podkladní betonové lože pod dlažbu z drobných kostech u propustku C30/37nXF3, tl. 150 mm_x000d_
- podkladní betonové lože pod betonovou žlabovku C30/37nXF3, tl. 150 mm</t>
  </si>
  <si>
    <t xml:space="preserve">pod odlážděním dna příkopu a čela propustku (položka 465512): 42,0*0,15 = 6,300 =&gt; A _x000d_
pod dlažbu z drobných kostek (položka 58222): 15*0,15 = 2,250 =&gt; B _x000d_
pod žlabovky:  712*0,6*0,15 = 64,080 =&gt; C _x000d_
A+B+C = 72,630 =&gt; D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</si>
  <si>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</si>
  <si>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</si>
  <si>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</si>
  <si>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- nestmelené lože ŠD, FR. 0-8 mm, tl. 300 mm - pod propustkem</t>
  </si>
  <si>
    <t>nestmelená ložní vrstva pro PP troubu: 1,6m*0,3m*12,83m = 6,158 =&gt; A m3</t>
  </si>
  <si>
    <t>465512</t>
  </si>
  <si>
    <t>DLAŽBY Z LOMOVÉHO KAMENE NA MC</t>
  </si>
  <si>
    <t>- zpevnění lomovým kamenem tl. 200 mm - vtok / výtok, čela (lože viz položka 451315)_x000d_
- včetně vyspárování cementovou maltou M25 XF4</t>
  </si>
  <si>
    <t>odláždění lomovým kamenem dna příkopu a čelo propustku: 42,0m2*0,2m = 8,400 =&gt; A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</si>
  <si>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</si>
  <si>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</si>
  <si>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</si>
  <si>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- betonové prahy u propustku (dva prahy na vtoku i výtoku) - beton C30/37nXF3</t>
  </si>
  <si>
    <t>betonové prahy u propustku: 2*(1,0m*0,5m*1,6m)+2*(0,6m*0,3m*1,9m) = 2,284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</si>
  <si>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</si>
  <si>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5 - Komunikace</t>
  </si>
  <si>
    <t>56333</t>
  </si>
  <si>
    <t>VOZOVKOVÉ VRSTVY ZE ŠTĚRKODRTI TL. DO 150MM</t>
  </si>
  <si>
    <t>ŠD, A, FR. 0-63 MM, TL. 150 MM</t>
  </si>
  <si>
    <t>digitálně odměřeno ze situace_x000d_
konstrukce vozovky: 2702,0m2*1,35koef. rozš. = 3647,700 =&gt; A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</si>
  <si>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</si>
  <si>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</si>
  <si>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</si>
  <si>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ŠD, A, FR. 0-32 MM, TL. 200 MM</t>
  </si>
  <si>
    <t>digitálně odměřeno ze situace_x000d_
konstrukce vozovky: 2702,0m2*1,22koef. rozš. = 3296,440 =&gt; A m2_x000d_
konstrukce sjezdu: 78,0m2*1,2koef. rozš. = 93,600 =&gt; B m2_x000d_
Celkem: A+B = 3390,040 =&gt; C</t>
  </si>
  <si>
    <t>56360</t>
  </si>
  <si>
    <t>VOZOVKOVÉ VRSTVY Z RECYKLOVANÉHO MATERIÁLU</t>
  </si>
  <si>
    <t>R - MATERIÁL, FR. 0-22 mm, TL. 150 mm_x000d_
- využití materiálu z položky 11372 (SO 001)</t>
  </si>
  <si>
    <t>digitálně odměřeno ze situace_x000d_
konstrukce sjezdu: 78,0m2*1,2koef. rozš. = 93,6 m2_x000d_
93,6*0,15 = 14,040 =&gt; A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</si>
  <si>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</si>
  <si>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56960</t>
  </si>
  <si>
    <t>ZPEVNĚNÍ KRAJNIC Z RECYKLOVANÉHO MATERIÁLU</t>
  </si>
  <si>
    <t>R-MATERIÁL, FR. 0-22 mm, TL. 150 mm_x000d_
- využití materiálu z položky 11372 (SO 001)</t>
  </si>
  <si>
    <t>digitálně odměřeno ze situace_x000d_
nezpevněná krajnice: 533,0m2*0,15m = 79,950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</si>
  <si>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</si>
  <si>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</si>
  <si>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</si>
  <si>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PI-C C60 B6, 1,0 KG/M2</t>
  </si>
  <si>
    <t>digitálně odměřeno ze situace_x000d_
konstrukce vozovky: 2702,0m2*1,22koef. rozš. = 3296,440 =&gt; A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</si>
  <si>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</si>
  <si>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</si>
  <si>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</si>
  <si>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C60 BP4, 0,4 KG/M2</t>
  </si>
  <si>
    <t>digitálně odměřeno ze situace_x000d_
konstrukce vozovky:_x000d_
2702,0m2*1,04koef. rozš. = 2810,080 =&gt; A m2_x000d_
2702,0m2*1,06koef. rozš. = 2864,120 =&gt; B m2_x000d_
Celkem: A+B = 5674,200 =&gt; C m2</t>
  </si>
  <si>
    <t>574A34</t>
  </si>
  <si>
    <t>ASFALTOVÝ BETON PRO OBRUSNÉ VRSTVY ACO 11+ TL. 40MM</t>
  </si>
  <si>
    <t>ACO 11+ 50/70 tl. 40 mm</t>
  </si>
  <si>
    <t>digitálně odměřeno ze situace_x000d_
konstrukce vozovky: 2702,0m2 = 2702,000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</si>
  <si>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</si>
  <si>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574C66</t>
  </si>
  <si>
    <t>ASFALTOVÝ BETON PRO LOŽNÍ VRSTVY ACL 16+, 16S TL. 70MM</t>
  </si>
  <si>
    <t>ACL 16+ 50/70 tl. 70 mm</t>
  </si>
  <si>
    <t>digitálně odměřeno ze situace_x000d_
konstrukce vozovky: 2702,0m2*1,04koef. rozš. = 2810,080 =&gt; A m2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</si>
  <si>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</si>
  <si>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574E76</t>
  </si>
  <si>
    <t>ASFALTOVÝ BETON PRO PODKLADNÍ VRSTVY ACP 16+, 16S TL. 80MM</t>
  </si>
  <si>
    <t>ACP 16+ 50/70, TL. 80 MM</t>
  </si>
  <si>
    <t>digitálně odměřeno ze situace_x000d_
konstrukce vozovky: 2702,0m2*1,06koef. rozš. = 2864,120 =&gt; A</t>
  </si>
  <si>
    <t>58222</t>
  </si>
  <si>
    <t>DLÁŽDĚNÉ KRYTY Z DROBNÝCH KOSTEK DO LOŽE Z MC</t>
  </si>
  <si>
    <t>- kamenná dlažba z drobných kostek uložená do betonového lože (lože viz položka 451315)_x000d_
- včetně spárování cementovou maltou M25 XF4</t>
  </si>
  <si>
    <t>digitálně odměřeno ze situace_x000d_
kamenná dlažba: 15,0m2 = 15,000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</si>
  <si>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</si>
  <si>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</si>
  <si>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</si>
  <si>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- pracovní spáry - ošetření dle VL1 42-04 a TP 115</t>
  </si>
  <si>
    <t>digitálně odměřeno ze situace_x000d_
6,85m+6,95m = 13,800 =&gt; A m</t>
  </si>
  <si>
    <t>položka zahrnuje:
- dodávku předepsaného materiálu
- vyčištění a výplň spar tímto materiálem</t>
  </si>
  <si>
    <t>91228</t>
  </si>
  <si>
    <t>SMĚROVÉ SLOUPKY Z PLAST HMOT VČETNĚ ODRAZNÉHO PÁSKU</t>
  </si>
  <si>
    <t>- bílé barvy</t>
  </si>
  <si>
    <t>Z11 a, b: 2*19ks = 38,000 =&gt; A ks</t>
  </si>
  <si>
    <t>položka zahrnuje:
- dodání a osazení sloupku včetně nutných zemních prací
- vnitrostaveništní a mimostaveništní doprava
- odrazky plastové nebo z retroreflexní fólie</t>
  </si>
  <si>
    <t>- červené barvy</t>
  </si>
  <si>
    <t>Z11g: 2ks = 2,000 =&gt; A ks</t>
  </si>
  <si>
    <t>912283</t>
  </si>
  <si>
    <t>SMĚROVÉ SLOUPKY Z PLAST HMOT - DEMONTÁŽ A ODVOZ</t>
  </si>
  <si>
    <t>- demontáž stávajících směrových sloupků _x000d_
- včetně naložení a odvozu na místo určení</t>
  </si>
  <si>
    <t>demontáž směrových sloupků: 20ks = 20,000 =&gt; A ks</t>
  </si>
  <si>
    <t>položka zahrnuje demontáž stávajícího sloupku, jeho odvoz do skladu nebo na skládku</t>
  </si>
  <si>
    <t>914121</t>
  </si>
  <si>
    <t>DOPRAVNÍ ZNAČKY ZÁKLADNÍ VELIKOSTI OCELOVÉ TŘ RA1- DODÁVKA A MONTÁŽ</t>
  </si>
  <si>
    <t>A1a: 1ks = 1,000 =&gt; A ks_x000d_
A1b: 1ks = 1,000 =&gt; B ks_x000d_
Celkem: A+B = 2,000 =&gt; C ks</t>
  </si>
  <si>
    <t>položka zahrnuje:
- dodávku a montáž značek v požadovaném provedení</t>
  </si>
  <si>
    <t>914223</t>
  </si>
  <si>
    <t>DOPRAVNÍ ZNAČKY ZVĚTŠENÉ VELIKOSTI OCELOVÉ TŘ RA1 - DEMONTÁŽ</t>
  </si>
  <si>
    <t>- včetně naložení a odvozu na místo určení</t>
  </si>
  <si>
    <t>Z3: 2ks = 2,000 =&gt; A ks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</si>
  <si>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</si>
  <si>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</si>
  <si>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</si>
  <si>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- včetně patky a kotvení</t>
  </si>
  <si>
    <t>sloupky pro_x000d_
A1a: 1ks = 1,000 =&gt; A ks_x000d_
A1b: 1ks = 1,000 =&gt; B ks_x000d_
Celkem: A+B = 2,000 =&gt; C ks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</si>
  <si>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</si>
  <si>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</si>
  <si>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</si>
  <si>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sloupky pro Z3: 2ks = 2,000 =&gt; A ks</t>
  </si>
  <si>
    <t>915111</t>
  </si>
  <si>
    <t>VODOROVNÉ DOPRAVNÍ ZNAČENÍ BARVOU HLADKÉ - DODÁVKA A POKLÁDKA</t>
  </si>
  <si>
    <t>- VDZ barvou</t>
  </si>
  <si>
    <t>V 1a (0,125): 360,0m*0,125m = 45,000 =&gt; A m2 _x000d_
V4 (0,250): 720,0m*0,25m = 180,000 =&gt; B m2_x000d_
Celkem: A+B = 225,000 =&gt; C m2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</si>
  <si>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</si>
  <si>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</si>
  <si>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</si>
  <si>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- VDZ v plastu</t>
  </si>
  <si>
    <t>položka zahrnuje:
- dodání a pokládku nátěrového materiálu (měří se pouze natíraná plocha)
- předznačení a reflexní úpravu</t>
  </si>
  <si>
    <t>9183D3</t>
  </si>
  <si>
    <t>PROPUSTY Z TRUB DN 600MM PLASTOVÝCH</t>
  </si>
  <si>
    <t>PP trouba DN 600 mm, SN 12, délky 12,83 m_x000d_
- včetně seříznutí na vtoku a výtoku</t>
  </si>
  <si>
    <t>12,83 = 12,830 =&gt; A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</si>
  <si>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</si>
  <si>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935212</t>
  </si>
  <si>
    <t>PŘÍKOPOVÉ ŽLABY Z BETON TVÁRNIC ŠÍŘ DO 600MM DO BETONU TL 100MM</t>
  </si>
  <si>
    <t>- betonová žlabovka uložena do betonové lože (lože viz položka 451315)_x000d_
- včetně spárování cementovou maltou M25 XF4</t>
  </si>
  <si>
    <t>žlabovka vlevo: 340,0m = 340,000 =&gt; A m_x000d_
žlabovka vpravo: 372,0m = 372,000 =&gt; B m_x000d_
Celkem: A+B = 712,000 =&gt; C 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</si>
  <si>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</si>
  <si>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SO191 - DOPRAVNĚ INŽENÝRSKÁ OPATŘENÍ</t>
  </si>
  <si>
    <t>02720</t>
  </si>
  <si>
    <t>POMOC PRÁCE ZŘÍZ NEBO ZAJIŠŤ REGULACI A OCHRANU DOPRAVY</t>
  </si>
  <si>
    <t>- položka zahrnuje dopravně inženýrská opatření v průběhu celé stavby (dle schváleného plánu ZOV, DIO a vyjádření DI PČR), _x000d_
- včetně pronájmu dopravního značení - tzn. osazení, přesuny a odvoz provizorního dopravního značení_x000d_
- zahrnuje dočasné dopravní značení, semafory vč. časomíry odpočtu, dopravní zařízení (např citybloky, provizorní betonová a ocelová svodidla, světelné výstražné zařízení atd.), oplocení a všechny související práce po dobu trvání stavby_x000d_
- zahrnuje přesun betonových svodidel a úpravu DZ ve všech etapách výstavby, vč. betonových svodidel, oddělujících pásek, provizorních lávek do 7 m či zábradlí na provizorní komunikaci_x000d_
- součástí položky je i údržba a péče o dopravně inženýrská opatření v průběhu celé stavby_x000d_
- součástí položky je vyřízení DIR včetně jeho projednání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</si>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</sst>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3" fillId="2" borderId="10" xfId="0" applyFont="1" applyFill="1" applyBorder="1" applyProtection="1"/>
    <xf numFmtId="0" fontId="0" fillId="2" borderId="10" xfId="0" applyFill="1" applyBorder="1" applyProtection="1">
      <protection locked="0"/>
    </xf>
    <xf numFmtId="165" fontId="3" fillId="3" borderId="11" xfId="0" applyNumberFormat="1" applyFont="1" applyFill="1" applyBorder="1" applyProtection="1">
      <protection locked="0"/>
    </xf>
    <xf numFmtId="4" fontId="3" fillId="3" borderId="11" xfId="0" applyNumberFormat="1" applyFont="1" applyFill="1" applyBorder="1" applyProtection="1"/>
    <xf numFmtId="164" fontId="3" fillId="3" borderId="11" xfId="0" applyNumberFormat="1" applyFont="1" applyFill="1" applyBorder="1" applyAlignment="1" applyProtection="1">
      <alignment horizontal="right"/>
      <protection locked="0"/>
    </xf>
    <xf numFmtId="9" fontId="3" fillId="3" borderId="11" xfId="0" applyNumberFormat="1" applyFont="1" applyFill="1" applyBorder="1" applyAlignment="1" applyProtection="1">
      <alignment horizontal="center"/>
    </xf>
    <xf numFmtId="164" fontId="3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  <xf numFmtId="0" fontId="0" fillId="0" borderId="8" xfId="0" applyBorder="1" applyProtection="1"/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SO001'!S5+'2 - SO101'!S5+'3 - SO191'!S5)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SO001'!S6+'2 - SO101'!S6+'3 - SO191'!S6)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SO001'!S7+'2 - SO101'!S7+'3 - SO191'!S7)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SUM(D20,D21,D22,D23)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7</v>
      </c>
      <c r="B13" s="1"/>
      <c r="C13" s="1"/>
      <c r="D13" s="20" t="s">
        <v>10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11</v>
      </c>
      <c r="B14" s="1"/>
      <c r="C14" s="1"/>
      <c r="D14" s="20" t="s">
        <v>12</v>
      </c>
      <c r="E14" s="17"/>
      <c r="F14" s="1"/>
      <c r="G14" s="13"/>
      <c r="H14" s="2"/>
      <c r="I14" s="2"/>
    </row>
    <row r="15" ht="14" customHeight="1">
      <c r="A15" s="19" t="s">
        <v>13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15</v>
      </c>
      <c r="C19" s="22" t="s">
        <v>16</v>
      </c>
      <c r="D19" s="23" t="s">
        <v>17</v>
      </c>
      <c r="E19" s="23"/>
      <c r="F19" s="23" t="s">
        <v>18</v>
      </c>
      <c r="G19" s="13"/>
      <c r="H19" s="2"/>
      <c r="I19" s="2"/>
    </row>
    <row r="20">
      <c r="A20" s="10"/>
      <c r="B20" s="24" t="s">
        <v>19</v>
      </c>
      <c r="C20" s="25" t="s">
        <v>20</v>
      </c>
      <c r="D20" s="26">
        <f>'0 - SO000'!J10</f>
        <v>0</v>
      </c>
      <c r="E20" s="27"/>
      <c r="F20" s="26">
        <f>('0 - SO000'!J11)</f>
        <v>0</v>
      </c>
      <c r="G20" s="13"/>
      <c r="H20" s="2"/>
      <c r="I20" s="2"/>
      <c r="S20" s="9">
        <f>ROUND('0 - SO000'!S11,4)</f>
        <v>0</v>
      </c>
    </row>
    <row r="21">
      <c r="A21" s="10"/>
      <c r="B21" s="24" t="s">
        <v>21</v>
      </c>
      <c r="C21" s="25" t="s">
        <v>22</v>
      </c>
      <c r="D21" s="26">
        <f>'1 - SO001'!J10</f>
        <v>0</v>
      </c>
      <c r="E21" s="27"/>
      <c r="F21" s="26">
        <f>('1 - SO001'!J11)</f>
        <v>0</v>
      </c>
      <c r="G21" s="13"/>
      <c r="H21" s="2"/>
      <c r="I21" s="2"/>
      <c r="S21" s="9">
        <f>ROUND('1 - SO001'!S11,4)</f>
        <v>0</v>
      </c>
    </row>
    <row r="22">
      <c r="A22" s="10"/>
      <c r="B22" s="24" t="s">
        <v>23</v>
      </c>
      <c r="C22" s="25" t="s">
        <v>24</v>
      </c>
      <c r="D22" s="26">
        <f>'2 - SO101'!J10</f>
        <v>0</v>
      </c>
      <c r="E22" s="27"/>
      <c r="F22" s="26">
        <f>('2 - SO101'!J11)</f>
        <v>0</v>
      </c>
      <c r="G22" s="13"/>
      <c r="H22" s="2"/>
      <c r="I22" s="2"/>
      <c r="S22" s="9">
        <f>ROUND('2 - SO101'!S11,4)</f>
        <v>0</v>
      </c>
    </row>
    <row r="23">
      <c r="A23" s="10"/>
      <c r="B23" s="24" t="s">
        <v>25</v>
      </c>
      <c r="C23" s="25" t="s">
        <v>26</v>
      </c>
      <c r="D23" s="26">
        <f>'3 - SO191'!J10</f>
        <v>0</v>
      </c>
      <c r="E23" s="27"/>
      <c r="F23" s="26">
        <f>('3 - SO191'!J11)</f>
        <v>0</v>
      </c>
      <c r="G23" s="13"/>
      <c r="H23" s="2"/>
      <c r="I23" s="2"/>
      <c r="S23" s="9">
        <f>ROUND('3 - SO191'!S11,4)</f>
        <v>0</v>
      </c>
    </row>
    <row r="24">
      <c r="A24" s="14"/>
      <c r="B24" s="4"/>
      <c r="C24" s="4"/>
      <c r="D24" s="4"/>
      <c r="E24" s="4"/>
      <c r="F24" s="4"/>
      <c r="G24" s="15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001'!A11" display="'SO001"/>
    <hyperlink ref="B22" location="'2 - SO101'!A11" display="'SO101"/>
    <hyperlink ref="B23" location="'3 - SO191'!A11" display="'SO191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0+(H68)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0+H69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ROUND(0+((H68)*1.21),2)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AVERAGE(J68)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0+J26+J32+J38+J44+J50+J56+J62</f>
        <v>0</v>
      </c>
      <c r="L20" s="38">
        <f>0+L68</f>
        <v>0</v>
      </c>
      <c r="M20" s="13"/>
      <c r="N20" s="2"/>
      <c r="O20" s="2"/>
      <c r="P20" s="2"/>
      <c r="Q20" s="2"/>
      <c r="S20" s="9">
        <f>S68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3" t="s">
        <v>41</v>
      </c>
      <c r="I24" s="23" t="s">
        <v>42</v>
      </c>
      <c r="J24" s="23" t="s">
        <v>17</v>
      </c>
      <c r="K24" s="35" t="s">
        <v>43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45</v>
      </c>
      <c r="D26" s="42" t="s">
        <v>7</v>
      </c>
      <c r="E26" s="42" t="s">
        <v>46</v>
      </c>
      <c r="F26" s="42" t="s">
        <v>7</v>
      </c>
      <c r="G26" s="43" t="s">
        <v>47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38.25">
      <c r="A27" s="10"/>
      <c r="B27" s="49" t="s">
        <v>48</v>
      </c>
      <c r="C27" s="1"/>
      <c r="D27" s="1"/>
      <c r="E27" s="50" t="s">
        <v>49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50</v>
      </c>
      <c r="C28" s="1"/>
      <c r="D28" s="1"/>
      <c r="E28" s="50" t="s">
        <v>51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 ht="38.25">
      <c r="A29" s="10"/>
      <c r="B29" s="49" t="s">
        <v>52</v>
      </c>
      <c r="C29" s="1"/>
      <c r="D29" s="1"/>
      <c r="E29" s="50" t="s">
        <v>53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>
      <c r="A30" s="10"/>
      <c r="B30" s="49" t="s">
        <v>54</v>
      </c>
      <c r="C30" s="1"/>
      <c r="D30" s="1"/>
      <c r="E30" s="50" t="s">
        <v>55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 thickBot="1" ht="13.5">
      <c r="A31" s="10"/>
      <c r="B31" s="51" t="s">
        <v>56</v>
      </c>
      <c r="C31" s="52"/>
      <c r="D31" s="52"/>
      <c r="E31" s="53"/>
      <c r="F31" s="52"/>
      <c r="G31" s="52"/>
      <c r="H31" s="54"/>
      <c r="I31" s="52"/>
      <c r="J31" s="54"/>
      <c r="K31" s="52"/>
      <c r="L31" s="52"/>
      <c r="M31" s="13"/>
      <c r="N31" s="2"/>
      <c r="O31" s="2"/>
      <c r="P31" s="2"/>
      <c r="Q31" s="2"/>
    </row>
    <row r="32" thickTop="1" ht="13.5">
      <c r="A32" s="10"/>
      <c r="B32" s="41">
        <v>2</v>
      </c>
      <c r="C32" s="42" t="s">
        <v>57</v>
      </c>
      <c r="D32" s="42" t="s">
        <v>7</v>
      </c>
      <c r="E32" s="42" t="s">
        <v>58</v>
      </c>
      <c r="F32" s="42" t="s">
        <v>7</v>
      </c>
      <c r="G32" s="43" t="s">
        <v>47</v>
      </c>
      <c r="H32" s="55">
        <v>1</v>
      </c>
      <c r="I32" s="56">
        <v>0</v>
      </c>
      <c r="J32" s="57">
        <f>ROUND(H32*I32,2)</f>
        <v>0</v>
      </c>
      <c r="K32" s="58">
        <v>0.20999999999999999</v>
      </c>
      <c r="L32" s="59">
        <f>ROUND(J32*1.21,2)</f>
        <v>0</v>
      </c>
      <c r="M32" s="13"/>
      <c r="N32" s="2"/>
      <c r="O32" s="2"/>
      <c r="P32" s="2"/>
      <c r="Q32" s="33">
        <f>IF(ISNUMBER(K32),IF(H32&gt;0,IF(I32&gt;0,J32,0),0),0)</f>
        <v>0</v>
      </c>
      <c r="R32" s="9">
        <f>IF(ISNUMBER(K32)=FALSE,J32,0)</f>
        <v>0</v>
      </c>
    </row>
    <row r="33" ht="51">
      <c r="A33" s="10"/>
      <c r="B33" s="49" t="s">
        <v>48</v>
      </c>
      <c r="C33" s="1"/>
      <c r="D33" s="1"/>
      <c r="E33" s="50" t="s">
        <v>59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50</v>
      </c>
      <c r="C34" s="1"/>
      <c r="D34" s="1"/>
      <c r="E34" s="50" t="s">
        <v>51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52</v>
      </c>
      <c r="C35" s="1"/>
      <c r="D35" s="1"/>
      <c r="E35" s="50" t="s">
        <v>60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54</v>
      </c>
      <c r="C36" s="1"/>
      <c r="D36" s="1"/>
      <c r="E36" s="50" t="s">
        <v>55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 thickBot="1" ht="13.5">
      <c r="A37" s="10"/>
      <c r="B37" s="51" t="s">
        <v>56</v>
      </c>
      <c r="C37" s="52"/>
      <c r="D37" s="52"/>
      <c r="E37" s="53"/>
      <c r="F37" s="52"/>
      <c r="G37" s="52"/>
      <c r="H37" s="54"/>
      <c r="I37" s="52"/>
      <c r="J37" s="54"/>
      <c r="K37" s="52"/>
      <c r="L37" s="52"/>
      <c r="M37" s="13"/>
      <c r="N37" s="2"/>
      <c r="O37" s="2"/>
      <c r="P37" s="2"/>
      <c r="Q37" s="2"/>
    </row>
    <row r="38" thickTop="1" ht="13.5">
      <c r="A38" s="10"/>
      <c r="B38" s="41">
        <v>3</v>
      </c>
      <c r="C38" s="42" t="s">
        <v>61</v>
      </c>
      <c r="D38" s="42" t="s">
        <v>7</v>
      </c>
      <c r="E38" s="42" t="s">
        <v>62</v>
      </c>
      <c r="F38" s="42" t="s">
        <v>7</v>
      </c>
      <c r="G38" s="43" t="s">
        <v>47</v>
      </c>
      <c r="H38" s="55">
        <v>1</v>
      </c>
      <c r="I38" s="56">
        <v>0</v>
      </c>
      <c r="J38" s="57">
        <f>ROUND(H38*I38,2)</f>
        <v>0</v>
      </c>
      <c r="K38" s="58">
        <v>0.20999999999999999</v>
      </c>
      <c r="L38" s="59">
        <f>ROUND(J38*1.21,2)</f>
        <v>0</v>
      </c>
      <c r="M38" s="13"/>
      <c r="N38" s="2"/>
      <c r="O38" s="2"/>
      <c r="P38" s="2"/>
      <c r="Q38" s="33">
        <f>IF(ISNUMBER(K38),IF(H38&gt;0,IF(I38&gt;0,J38,0),0),0)</f>
        <v>0</v>
      </c>
      <c r="R38" s="9">
        <f>IF(ISNUMBER(K38)=FALSE,J38,0)</f>
        <v>0</v>
      </c>
    </row>
    <row r="39">
      <c r="A39" s="10"/>
      <c r="B39" s="49" t="s">
        <v>48</v>
      </c>
      <c r="C39" s="1"/>
      <c r="D39" s="1"/>
      <c r="E39" s="50" t="s">
        <v>63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50</v>
      </c>
      <c r="C40" s="1"/>
      <c r="D40" s="1"/>
      <c r="E40" s="50" t="s">
        <v>51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52</v>
      </c>
      <c r="C41" s="1"/>
      <c r="D41" s="1"/>
      <c r="E41" s="50" t="s">
        <v>60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>
      <c r="A42" s="10"/>
      <c r="B42" s="49" t="s">
        <v>54</v>
      </c>
      <c r="C42" s="1"/>
      <c r="D42" s="1"/>
      <c r="E42" s="50" t="s">
        <v>55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 thickBot="1" ht="13.5">
      <c r="A43" s="10"/>
      <c r="B43" s="51" t="s">
        <v>56</v>
      </c>
      <c r="C43" s="52"/>
      <c r="D43" s="52"/>
      <c r="E43" s="53"/>
      <c r="F43" s="52"/>
      <c r="G43" s="52"/>
      <c r="H43" s="54"/>
      <c r="I43" s="52"/>
      <c r="J43" s="54"/>
      <c r="K43" s="52"/>
      <c r="L43" s="52"/>
      <c r="M43" s="13"/>
      <c r="N43" s="2"/>
      <c r="O43" s="2"/>
      <c r="P43" s="2"/>
      <c r="Q43" s="2"/>
    </row>
    <row r="44" thickTop="1" ht="13.5">
      <c r="A44" s="10"/>
      <c r="B44" s="41">
        <v>4</v>
      </c>
      <c r="C44" s="42" t="s">
        <v>64</v>
      </c>
      <c r="D44" s="42" t="s">
        <v>7</v>
      </c>
      <c r="E44" s="42" t="s">
        <v>65</v>
      </c>
      <c r="F44" s="42" t="s">
        <v>7</v>
      </c>
      <c r="G44" s="43" t="s">
        <v>47</v>
      </c>
      <c r="H44" s="55">
        <v>1</v>
      </c>
      <c r="I44" s="56">
        <v>0</v>
      </c>
      <c r="J44" s="57">
        <f>ROUND(H44*I44,2)</f>
        <v>0</v>
      </c>
      <c r="K44" s="58">
        <v>0.20999999999999999</v>
      </c>
      <c r="L44" s="59">
        <f>ROUND(J44*1.21,2)</f>
        <v>0</v>
      </c>
      <c r="M44" s="13"/>
      <c r="N44" s="2"/>
      <c r="O44" s="2"/>
      <c r="P44" s="2"/>
      <c r="Q44" s="33">
        <f>IF(ISNUMBER(K44),IF(H44&gt;0,IF(I44&gt;0,J44,0),0),0)</f>
        <v>0</v>
      </c>
      <c r="R44" s="9">
        <f>IF(ISNUMBER(K44)=FALSE,J44,0)</f>
        <v>0</v>
      </c>
    </row>
    <row r="45" ht="25.5">
      <c r="A45" s="10"/>
      <c r="B45" s="49" t="s">
        <v>48</v>
      </c>
      <c r="C45" s="1"/>
      <c r="D45" s="1"/>
      <c r="E45" s="50" t="s">
        <v>66</v>
      </c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9" t="s">
        <v>50</v>
      </c>
      <c r="C46" s="1"/>
      <c r="D46" s="1"/>
      <c r="E46" s="50" t="s">
        <v>51</v>
      </c>
      <c r="F46" s="1"/>
      <c r="G46" s="1"/>
      <c r="H46" s="40"/>
      <c r="I46" s="1"/>
      <c r="J46" s="40"/>
      <c r="K46" s="1"/>
      <c r="L46" s="1"/>
      <c r="M46" s="13"/>
      <c r="N46" s="2"/>
      <c r="O46" s="2"/>
      <c r="P46" s="2"/>
      <c r="Q46" s="2"/>
    </row>
    <row r="47">
      <c r="A47" s="10"/>
      <c r="B47" s="49" t="s">
        <v>52</v>
      </c>
      <c r="C47" s="1"/>
      <c r="D47" s="1"/>
      <c r="E47" s="50" t="s">
        <v>60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>
      <c r="A48" s="10"/>
      <c r="B48" s="49" t="s">
        <v>54</v>
      </c>
      <c r="C48" s="1"/>
      <c r="D48" s="1"/>
      <c r="E48" s="50" t="s">
        <v>55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thickBot="1" ht="13.5">
      <c r="A49" s="10"/>
      <c r="B49" s="51" t="s">
        <v>56</v>
      </c>
      <c r="C49" s="52"/>
      <c r="D49" s="52"/>
      <c r="E49" s="53"/>
      <c r="F49" s="52"/>
      <c r="G49" s="52"/>
      <c r="H49" s="54"/>
      <c r="I49" s="52"/>
      <c r="J49" s="54"/>
      <c r="K49" s="52"/>
      <c r="L49" s="52"/>
      <c r="M49" s="13"/>
      <c r="N49" s="2"/>
      <c r="O49" s="2"/>
      <c r="P49" s="2"/>
      <c r="Q49" s="2"/>
    </row>
    <row r="50" thickTop="1" ht="13.5">
      <c r="A50" s="10"/>
      <c r="B50" s="41">
        <v>5</v>
      </c>
      <c r="C50" s="42" t="s">
        <v>67</v>
      </c>
      <c r="D50" s="42" t="s">
        <v>7</v>
      </c>
      <c r="E50" s="42" t="s">
        <v>68</v>
      </c>
      <c r="F50" s="42" t="s">
        <v>7</v>
      </c>
      <c r="G50" s="43" t="s">
        <v>47</v>
      </c>
      <c r="H50" s="55">
        <v>1</v>
      </c>
      <c r="I50" s="56">
        <v>0</v>
      </c>
      <c r="J50" s="57">
        <f>ROUND(H50*I50,2)</f>
        <v>0</v>
      </c>
      <c r="K50" s="58">
        <v>0.20999999999999999</v>
      </c>
      <c r="L50" s="59">
        <f>ROUND(J50*1.21,2)</f>
        <v>0</v>
      </c>
      <c r="M50" s="13"/>
      <c r="N50" s="2"/>
      <c r="O50" s="2"/>
      <c r="P50" s="2"/>
      <c r="Q50" s="33">
        <f>IF(ISNUMBER(K50),IF(H50&gt;0,IF(I50&gt;0,J50,0),0),0)</f>
        <v>0</v>
      </c>
      <c r="R50" s="9">
        <f>IF(ISNUMBER(K50)=FALSE,J50,0)</f>
        <v>0</v>
      </c>
    </row>
    <row r="51" ht="25.5">
      <c r="A51" s="10"/>
      <c r="B51" s="49" t="s">
        <v>48</v>
      </c>
      <c r="C51" s="1"/>
      <c r="D51" s="1"/>
      <c r="E51" s="50" t="s">
        <v>69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>
      <c r="A52" s="10"/>
      <c r="B52" s="49" t="s">
        <v>50</v>
      </c>
      <c r="C52" s="1"/>
      <c r="D52" s="1"/>
      <c r="E52" s="50" t="s">
        <v>51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 ht="76.5">
      <c r="A53" s="10"/>
      <c r="B53" s="49" t="s">
        <v>52</v>
      </c>
      <c r="C53" s="1"/>
      <c r="D53" s="1"/>
      <c r="E53" s="50" t="s">
        <v>70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>
      <c r="A54" s="10"/>
      <c r="B54" s="49" t="s">
        <v>54</v>
      </c>
      <c r="C54" s="1"/>
      <c r="D54" s="1"/>
      <c r="E54" s="50" t="s">
        <v>55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thickBot="1" ht="13.5">
      <c r="A55" s="10"/>
      <c r="B55" s="51" t="s">
        <v>56</v>
      </c>
      <c r="C55" s="52"/>
      <c r="D55" s="52"/>
      <c r="E55" s="53"/>
      <c r="F55" s="52"/>
      <c r="G55" s="52"/>
      <c r="H55" s="54"/>
      <c r="I55" s="52"/>
      <c r="J55" s="54"/>
      <c r="K55" s="52"/>
      <c r="L55" s="52"/>
      <c r="M55" s="13"/>
      <c r="N55" s="2"/>
      <c r="O55" s="2"/>
      <c r="P55" s="2"/>
      <c r="Q55" s="2"/>
    </row>
    <row r="56" thickTop="1" ht="13.5">
      <c r="A56" s="10"/>
      <c r="B56" s="41">
        <v>6</v>
      </c>
      <c r="C56" s="42" t="s">
        <v>71</v>
      </c>
      <c r="D56" s="42" t="s">
        <v>7</v>
      </c>
      <c r="E56" s="42" t="s">
        <v>72</v>
      </c>
      <c r="F56" s="42" t="s">
        <v>7</v>
      </c>
      <c r="G56" s="43" t="s">
        <v>47</v>
      </c>
      <c r="H56" s="55">
        <v>1</v>
      </c>
      <c r="I56" s="56">
        <v>0</v>
      </c>
      <c r="J56" s="57">
        <f>ROUND(H56*I56,2)</f>
        <v>0</v>
      </c>
      <c r="K56" s="58">
        <v>0.20999999999999999</v>
      </c>
      <c r="L56" s="59">
        <f>ROUND(J56*1.21,2)</f>
        <v>0</v>
      </c>
      <c r="M56" s="13"/>
      <c r="N56" s="2"/>
      <c r="O56" s="2"/>
      <c r="P56" s="2"/>
      <c r="Q56" s="33">
        <f>IF(ISNUMBER(K56),IF(H56&gt;0,IF(I56&gt;0,J56,0),0),0)</f>
        <v>0</v>
      </c>
      <c r="R56" s="9">
        <f>IF(ISNUMBER(K56)=FALSE,J56,0)</f>
        <v>0</v>
      </c>
    </row>
    <row r="57">
      <c r="A57" s="10"/>
      <c r="B57" s="49" t="s">
        <v>48</v>
      </c>
      <c r="C57" s="1"/>
      <c r="D57" s="1"/>
      <c r="E57" s="50" t="s">
        <v>73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>
      <c r="A58" s="10"/>
      <c r="B58" s="49" t="s">
        <v>50</v>
      </c>
      <c r="C58" s="1"/>
      <c r="D58" s="1"/>
      <c r="E58" s="50" t="s">
        <v>51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52</v>
      </c>
      <c r="C59" s="1"/>
      <c r="D59" s="1"/>
      <c r="E59" s="50" t="s">
        <v>74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>
      <c r="A60" s="10"/>
      <c r="B60" s="49" t="s">
        <v>54</v>
      </c>
      <c r="C60" s="1"/>
      <c r="D60" s="1"/>
      <c r="E60" s="50" t="s">
        <v>55</v>
      </c>
      <c r="F60" s="1"/>
      <c r="G60" s="1"/>
      <c r="H60" s="40"/>
      <c r="I60" s="1"/>
      <c r="J60" s="40"/>
      <c r="K60" s="1"/>
      <c r="L60" s="1"/>
      <c r="M60" s="13"/>
      <c r="N60" s="2"/>
      <c r="O60" s="2"/>
      <c r="P60" s="2"/>
      <c r="Q60" s="2"/>
    </row>
    <row r="61" thickBot="1" ht="13.5">
      <c r="A61" s="10"/>
      <c r="B61" s="51" t="s">
        <v>56</v>
      </c>
      <c r="C61" s="52"/>
      <c r="D61" s="52"/>
      <c r="E61" s="53"/>
      <c r="F61" s="52"/>
      <c r="G61" s="52"/>
      <c r="H61" s="54"/>
      <c r="I61" s="52"/>
      <c r="J61" s="54"/>
      <c r="K61" s="52"/>
      <c r="L61" s="52"/>
      <c r="M61" s="13"/>
      <c r="N61" s="2"/>
      <c r="O61" s="2"/>
      <c r="P61" s="2"/>
      <c r="Q61" s="2"/>
    </row>
    <row r="62" thickTop="1" ht="13.5">
      <c r="A62" s="10"/>
      <c r="B62" s="41">
        <v>7</v>
      </c>
      <c r="C62" s="42" t="s">
        <v>75</v>
      </c>
      <c r="D62" s="42" t="s">
        <v>7</v>
      </c>
      <c r="E62" s="42" t="s">
        <v>76</v>
      </c>
      <c r="F62" s="42" t="s">
        <v>7</v>
      </c>
      <c r="G62" s="43" t="s">
        <v>77</v>
      </c>
      <c r="H62" s="55">
        <v>1</v>
      </c>
      <c r="I62" s="56">
        <v>0</v>
      </c>
      <c r="J62" s="57">
        <f>ROUND(H62*I62,2)</f>
        <v>0</v>
      </c>
      <c r="K62" s="58">
        <v>0.20999999999999999</v>
      </c>
      <c r="L62" s="59">
        <f>ROUND(J62*1.21,2)</f>
        <v>0</v>
      </c>
      <c r="M62" s="13"/>
      <c r="N62" s="2"/>
      <c r="O62" s="2"/>
      <c r="P62" s="2"/>
      <c r="Q62" s="33">
        <f>IF(ISNUMBER(K62),IF(H62&gt;0,IF(I62&gt;0,J62,0),0),0)</f>
        <v>0</v>
      </c>
      <c r="R62" s="9">
        <f>IF(ISNUMBER(K62)=FALSE,J62,0)</f>
        <v>0</v>
      </c>
    </row>
    <row r="63" ht="51">
      <c r="A63" s="10"/>
      <c r="B63" s="49" t="s">
        <v>48</v>
      </c>
      <c r="C63" s="1"/>
      <c r="D63" s="1"/>
      <c r="E63" s="50" t="s">
        <v>78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>
      <c r="A64" s="10"/>
      <c r="B64" s="49" t="s">
        <v>50</v>
      </c>
      <c r="C64" s="1"/>
      <c r="D64" s="1"/>
      <c r="E64" s="50" t="s">
        <v>51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 ht="89.25">
      <c r="A65" s="10"/>
      <c r="B65" s="49" t="s">
        <v>52</v>
      </c>
      <c r="C65" s="1"/>
      <c r="D65" s="1"/>
      <c r="E65" s="50" t="s">
        <v>79</v>
      </c>
      <c r="F65" s="1"/>
      <c r="G65" s="1"/>
      <c r="H65" s="40"/>
      <c r="I65" s="1"/>
      <c r="J65" s="40"/>
      <c r="K65" s="1"/>
      <c r="L65" s="1"/>
      <c r="M65" s="13"/>
      <c r="N65" s="2"/>
      <c r="O65" s="2"/>
      <c r="P65" s="2"/>
      <c r="Q65" s="2"/>
    </row>
    <row r="66">
      <c r="A66" s="10"/>
      <c r="B66" s="49" t="s">
        <v>54</v>
      </c>
      <c r="C66" s="1"/>
      <c r="D66" s="1"/>
      <c r="E66" s="50" t="s">
        <v>55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 thickBot="1" ht="13.5">
      <c r="A67" s="10"/>
      <c r="B67" s="51" t="s">
        <v>56</v>
      </c>
      <c r="C67" s="52"/>
      <c r="D67" s="52"/>
      <c r="E67" s="53"/>
      <c r="F67" s="52"/>
      <c r="G67" s="52"/>
      <c r="H67" s="54"/>
      <c r="I67" s="52"/>
      <c r="J67" s="54"/>
      <c r="K67" s="52"/>
      <c r="L67" s="52"/>
      <c r="M67" s="13"/>
      <c r="N67" s="2"/>
      <c r="O67" s="2"/>
      <c r="P67" s="2"/>
      <c r="Q67" s="2"/>
    </row>
    <row r="68" thickTop="1" thickBot="1" ht="25" customHeight="1">
      <c r="A68" s="10"/>
      <c r="B68" s="1"/>
      <c r="C68" s="60">
        <v>0</v>
      </c>
      <c r="D68" s="1"/>
      <c r="E68" s="60" t="s">
        <v>35</v>
      </c>
      <c r="F68" s="1"/>
      <c r="G68" s="61" t="s">
        <v>80</v>
      </c>
      <c r="H68" s="62">
        <f>J26+J32+J38+J44+J50+J56+J62</f>
        <v>0</v>
      </c>
      <c r="I68" s="61" t="s">
        <v>81</v>
      </c>
      <c r="J68" s="63">
        <f>(L68-H68)</f>
        <v>0</v>
      </c>
      <c r="K68" s="61" t="s">
        <v>82</v>
      </c>
      <c r="L68" s="64">
        <f>ROUND((J26+J32+J38+J44+J50+J56+J62)*1.21,2)</f>
        <v>0</v>
      </c>
      <c r="M68" s="13"/>
      <c r="N68" s="2"/>
      <c r="O68" s="2"/>
      <c r="P68" s="2"/>
      <c r="Q68" s="33">
        <f>0+Q26+Q32+Q38+Q44+Q50+Q56+Q62</f>
        <v>0</v>
      </c>
      <c r="R68" s="9">
        <f>0+R26+R32+R38+R44+R50+R56+R62</f>
        <v>0</v>
      </c>
      <c r="S68" s="65">
        <f>Q68*(1+J68)+R68</f>
        <v>0</v>
      </c>
    </row>
    <row r="69" thickTop="1" thickBot="1" ht="25" customHeight="1">
      <c r="A69" s="10"/>
      <c r="B69" s="66"/>
      <c r="C69" s="66"/>
      <c r="D69" s="66"/>
      <c r="E69" s="66"/>
      <c r="F69" s="66"/>
      <c r="G69" s="67" t="s">
        <v>83</v>
      </c>
      <c r="H69" s="68">
        <f>0+J26+J32+J38+J44+J50+J56+J62</f>
        <v>0</v>
      </c>
      <c r="I69" s="67" t="s">
        <v>84</v>
      </c>
      <c r="J69" s="69">
        <f>0+J68</f>
        <v>0</v>
      </c>
      <c r="K69" s="67" t="s">
        <v>85</v>
      </c>
      <c r="L69" s="70">
        <f>0+L68</f>
        <v>0</v>
      </c>
      <c r="M69" s="13"/>
      <c r="N69" s="2"/>
      <c r="O69" s="2"/>
      <c r="P69" s="2"/>
      <c r="Q69" s="2"/>
    </row>
    <row r="70">
      <c r="A70" s="14"/>
      <c r="B70" s="4"/>
      <c r="C70" s="4"/>
      <c r="D70" s="4"/>
      <c r="E70" s="4"/>
      <c r="F70" s="4"/>
      <c r="G70" s="4"/>
      <c r="H70" s="71"/>
      <c r="I70" s="4"/>
      <c r="J70" s="71"/>
      <c r="K70" s="4"/>
      <c r="L70" s="4"/>
      <c r="M70" s="15"/>
      <c r="N70" s="2"/>
      <c r="O70" s="2"/>
      <c r="P70" s="2"/>
      <c r="Q70" s="2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2"/>
      <c r="O71" s="2"/>
      <c r="P71" s="2"/>
      <c r="Q71" s="2"/>
    </row>
  </sheetData>
  <mergeCells count="50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0+(H46+H109+H118)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0+H47+H110+H119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86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ROUND(0+((H46+H109+H118)*1.21),2)</f>
        <v>0</v>
      </c>
      <c r="K11" s="1"/>
      <c r="L11" s="1"/>
      <c r="M11" s="13"/>
      <c r="N11" s="2"/>
      <c r="O11" s="2"/>
      <c r="P11" s="2"/>
      <c r="Q11" s="33">
        <f>IF(SUM(K20:K22)&gt;0,ROUND(SUM(S20:S22)/SUM(K20:K22)-1,8),0)</f>
        <v>0</v>
      </c>
      <c r="R11" s="9">
        <f>AVERAGE(J46,J109,J118)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0+J28+J34+J40</f>
        <v>0</v>
      </c>
      <c r="L20" s="38">
        <f>0+L46</f>
        <v>0</v>
      </c>
      <c r="M20" s="13"/>
      <c r="N20" s="2"/>
      <c r="O20" s="2"/>
      <c r="P20" s="2"/>
      <c r="Q20" s="2"/>
      <c r="S20" s="9">
        <f>S46</f>
        <v>0</v>
      </c>
    </row>
    <row r="21">
      <c r="A21" s="10"/>
      <c r="B21" s="36">
        <v>1</v>
      </c>
      <c r="C21" s="1"/>
      <c r="D21" s="1"/>
      <c r="E21" s="37" t="s">
        <v>87</v>
      </c>
      <c r="F21" s="1"/>
      <c r="G21" s="1"/>
      <c r="H21" s="1"/>
      <c r="I21" s="1"/>
      <c r="J21" s="1"/>
      <c r="K21" s="38">
        <f>0+J49+J55+J61+J67+J73+J79+J85+J91+J97+J103</f>
        <v>0</v>
      </c>
      <c r="L21" s="38">
        <f>0+L109</f>
        <v>0</v>
      </c>
      <c r="M21" s="13"/>
      <c r="N21" s="2"/>
      <c r="O21" s="2"/>
      <c r="P21" s="2"/>
      <c r="Q21" s="2"/>
      <c r="S21" s="9">
        <f>S109</f>
        <v>0</v>
      </c>
    </row>
    <row r="22">
      <c r="A22" s="10"/>
      <c r="B22" s="36">
        <v>9</v>
      </c>
      <c r="C22" s="1"/>
      <c r="D22" s="1"/>
      <c r="E22" s="37" t="s">
        <v>88</v>
      </c>
      <c r="F22" s="1"/>
      <c r="G22" s="1"/>
      <c r="H22" s="1"/>
      <c r="I22" s="1"/>
      <c r="J22" s="1"/>
      <c r="K22" s="38">
        <f>0+J112</f>
        <v>0</v>
      </c>
      <c r="L22" s="38">
        <f>0+L118</f>
        <v>0</v>
      </c>
      <c r="M22" s="13"/>
      <c r="N22" s="2"/>
      <c r="O22" s="2"/>
      <c r="P22" s="2"/>
      <c r="Q22" s="2"/>
      <c r="S22" s="9">
        <f>S118</f>
        <v>0</v>
      </c>
    </row>
    <row r="23">
      <c r="A23" s="1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5"/>
      <c r="N23" s="2"/>
      <c r="O23" s="2"/>
      <c r="P23" s="2"/>
      <c r="Q23" s="2"/>
    </row>
    <row r="24" ht="14" customHeight="1">
      <c r="A24" s="4"/>
      <c r="B24" s="28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2"/>
      <c r="N25" s="2"/>
      <c r="O25" s="2"/>
      <c r="P25" s="2"/>
      <c r="Q25" s="2"/>
    </row>
    <row r="26" ht="18" customHeight="1">
      <c r="A26" s="10"/>
      <c r="B26" s="34" t="s">
        <v>37</v>
      </c>
      <c r="C26" s="34" t="s">
        <v>33</v>
      </c>
      <c r="D26" s="34" t="s">
        <v>38</v>
      </c>
      <c r="E26" s="34" t="s">
        <v>34</v>
      </c>
      <c r="F26" s="34" t="s">
        <v>39</v>
      </c>
      <c r="G26" s="35" t="s">
        <v>40</v>
      </c>
      <c r="H26" s="23" t="s">
        <v>41</v>
      </c>
      <c r="I26" s="23" t="s">
        <v>42</v>
      </c>
      <c r="J26" s="23" t="s">
        <v>17</v>
      </c>
      <c r="K26" s="35" t="s">
        <v>43</v>
      </c>
      <c r="L26" s="23" t="s">
        <v>18</v>
      </c>
      <c r="M26" s="73"/>
      <c r="N26" s="2"/>
      <c r="O26" s="2"/>
      <c r="P26" s="2"/>
      <c r="Q26" s="2"/>
    </row>
    <row r="27" ht="40" customHeight="1">
      <c r="A27" s="10"/>
      <c r="B27" s="39" t="s">
        <v>44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1">
        <v>1</v>
      </c>
      <c r="C28" s="42" t="s">
        <v>89</v>
      </c>
      <c r="D28" s="42" t="s">
        <v>90</v>
      </c>
      <c r="E28" s="42" t="s">
        <v>91</v>
      </c>
      <c r="F28" s="42" t="s">
        <v>7</v>
      </c>
      <c r="G28" s="43" t="s">
        <v>92</v>
      </c>
      <c r="H28" s="44">
        <v>44.399999999999999</v>
      </c>
      <c r="I28" s="45">
        <v>0</v>
      </c>
      <c r="J28" s="46">
        <f>ROUND(H28*I28,2)</f>
        <v>0</v>
      </c>
      <c r="K28" s="47">
        <v>0.20999999999999999</v>
      </c>
      <c r="L28" s="48">
        <f>ROUND(J28*1.21,2)</f>
        <v>0</v>
      </c>
      <c r="M28" s="13"/>
      <c r="N28" s="2"/>
      <c r="O28" s="2"/>
      <c r="P28" s="2"/>
      <c r="Q28" s="33">
        <f>IF(ISNUMBER(K28),IF(H28&gt;0,IF(I28&gt;0,J28,0),0),0)</f>
        <v>0</v>
      </c>
      <c r="R28" s="9">
        <f>IF(ISNUMBER(K28)=FALSE,J28,0)</f>
        <v>0</v>
      </c>
    </row>
    <row r="29">
      <c r="A29" s="10"/>
      <c r="B29" s="49" t="s">
        <v>48</v>
      </c>
      <c r="C29" s="1"/>
      <c r="D29" s="1"/>
      <c r="E29" s="50" t="s">
        <v>93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>
      <c r="A30" s="10"/>
      <c r="B30" s="49" t="s">
        <v>50</v>
      </c>
      <c r="C30" s="1"/>
      <c r="D30" s="1"/>
      <c r="E30" s="50" t="s">
        <v>94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>
      <c r="A31" s="10"/>
      <c r="B31" s="49" t="s">
        <v>52</v>
      </c>
      <c r="C31" s="1"/>
      <c r="D31" s="1"/>
      <c r="E31" s="50" t="s">
        <v>95</v>
      </c>
      <c r="F31" s="1"/>
      <c r="G31" s="1"/>
      <c r="H31" s="40"/>
      <c r="I31" s="1"/>
      <c r="J31" s="40"/>
      <c r="K31" s="1"/>
      <c r="L31" s="1"/>
      <c r="M31" s="13"/>
      <c r="N31" s="2"/>
      <c r="O31" s="2"/>
      <c r="P31" s="2"/>
      <c r="Q31" s="2"/>
    </row>
    <row r="32">
      <c r="A32" s="10"/>
      <c r="B32" s="49" t="s">
        <v>54</v>
      </c>
      <c r="C32" s="1"/>
      <c r="D32" s="1"/>
      <c r="E32" s="50" t="s">
        <v>55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 thickBot="1" ht="13.5">
      <c r="A33" s="10"/>
      <c r="B33" s="51" t="s">
        <v>56</v>
      </c>
      <c r="C33" s="52"/>
      <c r="D33" s="52"/>
      <c r="E33" s="53"/>
      <c r="F33" s="52"/>
      <c r="G33" s="52"/>
      <c r="H33" s="54"/>
      <c r="I33" s="52"/>
      <c r="J33" s="54"/>
      <c r="K33" s="52"/>
      <c r="L33" s="52"/>
      <c r="M33" s="13"/>
      <c r="N33" s="2"/>
      <c r="O33" s="2"/>
      <c r="P33" s="2"/>
      <c r="Q33" s="2"/>
    </row>
    <row r="34" thickTop="1" ht="13.5">
      <c r="A34" s="10"/>
      <c r="B34" s="41">
        <v>2</v>
      </c>
      <c r="C34" s="42" t="s">
        <v>89</v>
      </c>
      <c r="D34" s="42" t="s">
        <v>96</v>
      </c>
      <c r="E34" s="42" t="s">
        <v>91</v>
      </c>
      <c r="F34" s="42" t="s">
        <v>7</v>
      </c>
      <c r="G34" s="43" t="s">
        <v>92</v>
      </c>
      <c r="H34" s="55">
        <v>366</v>
      </c>
      <c r="I34" s="56">
        <v>0</v>
      </c>
      <c r="J34" s="57">
        <f>ROUND(H34*I34,2)</f>
        <v>0</v>
      </c>
      <c r="K34" s="58">
        <v>0.20999999999999999</v>
      </c>
      <c r="L34" s="59">
        <f>ROUND(J34*1.21,2)</f>
        <v>0</v>
      </c>
      <c r="M34" s="13"/>
      <c r="N34" s="2"/>
      <c r="O34" s="2"/>
      <c r="P34" s="2"/>
      <c r="Q34" s="33">
        <f>IF(ISNUMBER(K34),IF(H34&gt;0,IF(I34&gt;0,J34,0),0),0)</f>
        <v>0</v>
      </c>
      <c r="R34" s="9">
        <f>IF(ISNUMBER(K34)=FALSE,J34,0)</f>
        <v>0</v>
      </c>
    </row>
    <row r="35">
      <c r="A35" s="10"/>
      <c r="B35" s="49" t="s">
        <v>48</v>
      </c>
      <c r="C35" s="1"/>
      <c r="D35" s="1"/>
      <c r="E35" s="50" t="s">
        <v>97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>
      <c r="A36" s="10"/>
      <c r="B36" s="49" t="s">
        <v>50</v>
      </c>
      <c r="C36" s="1"/>
      <c r="D36" s="1"/>
      <c r="E36" s="50" t="s">
        <v>98</v>
      </c>
      <c r="F36" s="1"/>
      <c r="G36" s="1"/>
      <c r="H36" s="40"/>
      <c r="I36" s="1"/>
      <c r="J36" s="40"/>
      <c r="K36" s="1"/>
      <c r="L36" s="1"/>
      <c r="M36" s="13"/>
      <c r="N36" s="2"/>
      <c r="O36" s="2"/>
      <c r="P36" s="2"/>
      <c r="Q36" s="2"/>
    </row>
    <row r="37">
      <c r="A37" s="10"/>
      <c r="B37" s="49" t="s">
        <v>52</v>
      </c>
      <c r="C37" s="1"/>
      <c r="D37" s="1"/>
      <c r="E37" s="50" t="s">
        <v>95</v>
      </c>
      <c r="F37" s="1"/>
      <c r="G37" s="1"/>
      <c r="H37" s="40"/>
      <c r="I37" s="1"/>
      <c r="J37" s="40"/>
      <c r="K37" s="1"/>
      <c r="L37" s="1"/>
      <c r="M37" s="13"/>
      <c r="N37" s="2"/>
      <c r="O37" s="2"/>
      <c r="P37" s="2"/>
      <c r="Q37" s="2"/>
    </row>
    <row r="38">
      <c r="A38" s="10"/>
      <c r="B38" s="49" t="s">
        <v>54</v>
      </c>
      <c r="C38" s="1"/>
      <c r="D38" s="1"/>
      <c r="E38" s="50" t="s">
        <v>55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 thickBot="1" ht="13.5">
      <c r="A39" s="10"/>
      <c r="B39" s="51" t="s">
        <v>56</v>
      </c>
      <c r="C39" s="52"/>
      <c r="D39" s="52"/>
      <c r="E39" s="53"/>
      <c r="F39" s="52"/>
      <c r="G39" s="52"/>
      <c r="H39" s="54"/>
      <c r="I39" s="52"/>
      <c r="J39" s="54"/>
      <c r="K39" s="52"/>
      <c r="L39" s="52"/>
      <c r="M39" s="13"/>
      <c r="N39" s="2"/>
      <c r="O39" s="2"/>
      <c r="P39" s="2"/>
      <c r="Q39" s="2"/>
    </row>
    <row r="40" thickTop="1" ht="13.5">
      <c r="A40" s="10"/>
      <c r="B40" s="41">
        <v>3</v>
      </c>
      <c r="C40" s="42" t="s">
        <v>89</v>
      </c>
      <c r="D40" s="42" t="s">
        <v>99</v>
      </c>
      <c r="E40" s="42" t="s">
        <v>91</v>
      </c>
      <c r="F40" s="42" t="s">
        <v>7</v>
      </c>
      <c r="G40" s="43" t="s">
        <v>92</v>
      </c>
      <c r="H40" s="55">
        <v>680.32799999999997</v>
      </c>
      <c r="I40" s="56">
        <v>0</v>
      </c>
      <c r="J40" s="57">
        <f>ROUND(H40*I40,2)</f>
        <v>0</v>
      </c>
      <c r="K40" s="58">
        <v>0.20999999999999999</v>
      </c>
      <c r="L40" s="59">
        <f>ROUND(J40*1.21,2)</f>
        <v>0</v>
      </c>
      <c r="M40" s="13"/>
      <c r="N40" s="2"/>
      <c r="O40" s="2"/>
      <c r="P40" s="2"/>
      <c r="Q40" s="33">
        <f>IF(ISNUMBER(K40),IF(H40&gt;0,IF(I40&gt;0,J40,0),0),0)</f>
        <v>0</v>
      </c>
      <c r="R40" s="9">
        <f>IF(ISNUMBER(K40)=FALSE,J40,0)</f>
        <v>0</v>
      </c>
    </row>
    <row r="41">
      <c r="A41" s="10"/>
      <c r="B41" s="49" t="s">
        <v>48</v>
      </c>
      <c r="C41" s="1"/>
      <c r="D41" s="1"/>
      <c r="E41" s="50" t="s">
        <v>100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>
      <c r="A42" s="10"/>
      <c r="B42" s="49" t="s">
        <v>50</v>
      </c>
      <c r="C42" s="1"/>
      <c r="D42" s="1"/>
      <c r="E42" s="50" t="s">
        <v>101</v>
      </c>
      <c r="F42" s="1"/>
      <c r="G42" s="1"/>
      <c r="H42" s="40"/>
      <c r="I42" s="1"/>
      <c r="J42" s="40"/>
      <c r="K42" s="1"/>
      <c r="L42" s="1"/>
      <c r="M42" s="13"/>
      <c r="N42" s="2"/>
      <c r="O42" s="2"/>
      <c r="P42" s="2"/>
      <c r="Q42" s="2"/>
    </row>
    <row r="43">
      <c r="A43" s="10"/>
      <c r="B43" s="49" t="s">
        <v>52</v>
      </c>
      <c r="C43" s="1"/>
      <c r="D43" s="1"/>
      <c r="E43" s="50" t="s">
        <v>95</v>
      </c>
      <c r="F43" s="1"/>
      <c r="G43" s="1"/>
      <c r="H43" s="40"/>
      <c r="I43" s="1"/>
      <c r="J43" s="40"/>
      <c r="K43" s="1"/>
      <c r="L43" s="1"/>
      <c r="M43" s="13"/>
      <c r="N43" s="2"/>
      <c r="O43" s="2"/>
      <c r="P43" s="2"/>
      <c r="Q43" s="2"/>
    </row>
    <row r="44">
      <c r="A44" s="10"/>
      <c r="B44" s="49" t="s">
        <v>54</v>
      </c>
      <c r="C44" s="1"/>
      <c r="D44" s="1"/>
      <c r="E44" s="50" t="s">
        <v>55</v>
      </c>
      <c r="F44" s="1"/>
      <c r="G44" s="1"/>
      <c r="H44" s="40"/>
      <c r="I44" s="1"/>
      <c r="J44" s="40"/>
      <c r="K44" s="1"/>
      <c r="L44" s="1"/>
      <c r="M44" s="13"/>
      <c r="N44" s="2"/>
      <c r="O44" s="2"/>
      <c r="P44" s="2"/>
      <c r="Q44" s="2"/>
    </row>
    <row r="45" thickBot="1" ht="13.5">
      <c r="A45" s="10"/>
      <c r="B45" s="51" t="s">
        <v>56</v>
      </c>
      <c r="C45" s="52"/>
      <c r="D45" s="52"/>
      <c r="E45" s="53"/>
      <c r="F45" s="52"/>
      <c r="G45" s="52"/>
      <c r="H45" s="54"/>
      <c r="I45" s="52"/>
      <c r="J45" s="54"/>
      <c r="K45" s="52"/>
      <c r="L45" s="52"/>
      <c r="M45" s="13"/>
      <c r="N45" s="2"/>
      <c r="O45" s="2"/>
      <c r="P45" s="2"/>
      <c r="Q45" s="2"/>
    </row>
    <row r="46" thickTop="1" thickBot="1" ht="25" customHeight="1">
      <c r="A46" s="10"/>
      <c r="B46" s="1"/>
      <c r="C46" s="60">
        <v>0</v>
      </c>
      <c r="D46" s="1"/>
      <c r="E46" s="60" t="s">
        <v>35</v>
      </c>
      <c r="F46" s="1"/>
      <c r="G46" s="61" t="s">
        <v>80</v>
      </c>
      <c r="H46" s="62">
        <f>J28+J34+J40</f>
        <v>0</v>
      </c>
      <c r="I46" s="61" t="s">
        <v>81</v>
      </c>
      <c r="J46" s="63">
        <f>(L46-H46)</f>
        <v>0</v>
      </c>
      <c r="K46" s="61" t="s">
        <v>82</v>
      </c>
      <c r="L46" s="64">
        <f>ROUND((J28+J34+J40)*1.21,2)</f>
        <v>0</v>
      </c>
      <c r="M46" s="13"/>
      <c r="N46" s="2"/>
      <c r="O46" s="2"/>
      <c r="P46" s="2"/>
      <c r="Q46" s="33">
        <f>0+Q28+Q34+Q40</f>
        <v>0</v>
      </c>
      <c r="R46" s="9">
        <f>0+R28+R34+R40</f>
        <v>0</v>
      </c>
      <c r="S46" s="65">
        <f>Q46*(1+J46)+R46</f>
        <v>0</v>
      </c>
    </row>
    <row r="47" thickTop="1" thickBot="1" ht="25" customHeight="1">
      <c r="A47" s="10"/>
      <c r="B47" s="66"/>
      <c r="C47" s="66"/>
      <c r="D47" s="66"/>
      <c r="E47" s="66"/>
      <c r="F47" s="66"/>
      <c r="G47" s="67" t="s">
        <v>83</v>
      </c>
      <c r="H47" s="68">
        <f>0+J28+J34+J40</f>
        <v>0</v>
      </c>
      <c r="I47" s="67" t="s">
        <v>84</v>
      </c>
      <c r="J47" s="69">
        <f>0+J46</f>
        <v>0</v>
      </c>
      <c r="K47" s="67" t="s">
        <v>85</v>
      </c>
      <c r="L47" s="70">
        <f>0+L46</f>
        <v>0</v>
      </c>
      <c r="M47" s="13"/>
      <c r="N47" s="2"/>
      <c r="O47" s="2"/>
      <c r="P47" s="2"/>
      <c r="Q47" s="2"/>
    </row>
    <row r="48" ht="40" customHeight="1">
      <c r="A48" s="10"/>
      <c r="B48" s="74" t="s">
        <v>102</v>
      </c>
      <c r="C48" s="1"/>
      <c r="D48" s="1"/>
      <c r="E48" s="1"/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>
      <c r="A49" s="10"/>
      <c r="B49" s="41">
        <v>4</v>
      </c>
      <c r="C49" s="42" t="s">
        <v>103</v>
      </c>
      <c r="D49" s="42" t="s">
        <v>7</v>
      </c>
      <c r="E49" s="42" t="s">
        <v>104</v>
      </c>
      <c r="F49" s="42" t="s">
        <v>7</v>
      </c>
      <c r="G49" s="43" t="s">
        <v>105</v>
      </c>
      <c r="H49" s="44">
        <v>4495</v>
      </c>
      <c r="I49" s="45">
        <v>0</v>
      </c>
      <c r="J49" s="46">
        <f>ROUND(H49*I49,2)</f>
        <v>0</v>
      </c>
      <c r="K49" s="47">
        <v>0.20999999999999999</v>
      </c>
      <c r="L49" s="48">
        <f>ROUND(J49*1.21,2)</f>
        <v>0</v>
      </c>
      <c r="M49" s="13"/>
      <c r="N49" s="2"/>
      <c r="O49" s="2"/>
      <c r="P49" s="2"/>
      <c r="Q49" s="33">
        <f>IF(ISNUMBER(K49),IF(H49&gt;0,IF(I49&gt;0,J49,0),0),0)</f>
        <v>0</v>
      </c>
      <c r="R49" s="9">
        <f>IF(ISNUMBER(K49)=FALSE,J49,0)</f>
        <v>0</v>
      </c>
    </row>
    <row r="50" ht="51">
      <c r="A50" s="10"/>
      <c r="B50" s="49" t="s">
        <v>48</v>
      </c>
      <c r="C50" s="1"/>
      <c r="D50" s="1"/>
      <c r="E50" s="50" t="s">
        <v>106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 ht="25.5">
      <c r="A51" s="10"/>
      <c r="B51" s="49" t="s">
        <v>50</v>
      </c>
      <c r="C51" s="1"/>
      <c r="D51" s="1"/>
      <c r="E51" s="50" t="s">
        <v>107</v>
      </c>
      <c r="F51" s="1"/>
      <c r="G51" s="1"/>
      <c r="H51" s="40"/>
      <c r="I51" s="1"/>
      <c r="J51" s="40"/>
      <c r="K51" s="1"/>
      <c r="L51" s="1"/>
      <c r="M51" s="13"/>
      <c r="N51" s="2"/>
      <c r="O51" s="2"/>
      <c r="P51" s="2"/>
      <c r="Q51" s="2"/>
    </row>
    <row r="52" ht="38.25">
      <c r="A52" s="10"/>
      <c r="B52" s="49" t="s">
        <v>52</v>
      </c>
      <c r="C52" s="1"/>
      <c r="D52" s="1"/>
      <c r="E52" s="50" t="s">
        <v>108</v>
      </c>
      <c r="F52" s="1"/>
      <c r="G52" s="1"/>
      <c r="H52" s="40"/>
      <c r="I52" s="1"/>
      <c r="J52" s="40"/>
      <c r="K52" s="1"/>
      <c r="L52" s="1"/>
      <c r="M52" s="13"/>
      <c r="N52" s="2"/>
      <c r="O52" s="2"/>
      <c r="P52" s="2"/>
      <c r="Q52" s="2"/>
    </row>
    <row r="53">
      <c r="A53" s="10"/>
      <c r="B53" s="49" t="s">
        <v>54</v>
      </c>
      <c r="C53" s="1"/>
      <c r="D53" s="1"/>
      <c r="E53" s="50" t="s">
        <v>55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thickBot="1" ht="13.5">
      <c r="A54" s="10"/>
      <c r="B54" s="51" t="s">
        <v>56</v>
      </c>
      <c r="C54" s="52"/>
      <c r="D54" s="52"/>
      <c r="E54" s="53"/>
      <c r="F54" s="52"/>
      <c r="G54" s="52"/>
      <c r="H54" s="54"/>
      <c r="I54" s="52"/>
      <c r="J54" s="54"/>
      <c r="K54" s="52"/>
      <c r="L54" s="52"/>
      <c r="M54" s="13"/>
      <c r="N54" s="2"/>
      <c r="O54" s="2"/>
      <c r="P54" s="2"/>
      <c r="Q54" s="2"/>
    </row>
    <row r="55" thickTop="1" ht="13.5">
      <c r="A55" s="10"/>
      <c r="B55" s="41">
        <v>5</v>
      </c>
      <c r="C55" s="42" t="s">
        <v>109</v>
      </c>
      <c r="D55" s="42" t="s">
        <v>7</v>
      </c>
      <c r="E55" s="42" t="s">
        <v>110</v>
      </c>
      <c r="F55" s="42" t="s">
        <v>7</v>
      </c>
      <c r="G55" s="43" t="s">
        <v>77</v>
      </c>
      <c r="H55" s="55">
        <v>21</v>
      </c>
      <c r="I55" s="56">
        <v>0</v>
      </c>
      <c r="J55" s="57">
        <f>ROUND(H55*I55,2)</f>
        <v>0</v>
      </c>
      <c r="K55" s="58">
        <v>0.20999999999999999</v>
      </c>
      <c r="L55" s="59">
        <f>ROUND(J55*1.21,2)</f>
        <v>0</v>
      </c>
      <c r="M55" s="13"/>
      <c r="N55" s="2"/>
      <c r="O55" s="2"/>
      <c r="P55" s="2"/>
      <c r="Q55" s="33">
        <f>IF(ISNUMBER(K55),IF(H55&gt;0,IF(I55&gt;0,J55,0),0),0)</f>
        <v>0</v>
      </c>
      <c r="R55" s="9">
        <f>IF(ISNUMBER(K55)=FALSE,J55,0)</f>
        <v>0</v>
      </c>
    </row>
    <row r="56" ht="63.75">
      <c r="A56" s="10"/>
      <c r="B56" s="49" t="s">
        <v>48</v>
      </c>
      <c r="C56" s="1"/>
      <c r="D56" s="1"/>
      <c r="E56" s="50" t="s">
        <v>111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>
      <c r="A57" s="10"/>
      <c r="B57" s="49" t="s">
        <v>50</v>
      </c>
      <c r="C57" s="1"/>
      <c r="D57" s="1"/>
      <c r="E57" s="50" t="s">
        <v>112</v>
      </c>
      <c r="F57" s="1"/>
      <c r="G57" s="1"/>
      <c r="H57" s="40"/>
      <c r="I57" s="1"/>
      <c r="J57" s="40"/>
      <c r="K57" s="1"/>
      <c r="L57" s="1"/>
      <c r="M57" s="13"/>
      <c r="N57" s="2"/>
      <c r="O57" s="2"/>
      <c r="P57" s="2"/>
      <c r="Q57" s="2"/>
    </row>
    <row r="58" ht="127.5">
      <c r="A58" s="10"/>
      <c r="B58" s="49" t="s">
        <v>52</v>
      </c>
      <c r="C58" s="1"/>
      <c r="D58" s="1"/>
      <c r="E58" s="50" t="s">
        <v>113</v>
      </c>
      <c r="F58" s="1"/>
      <c r="G58" s="1"/>
      <c r="H58" s="40"/>
      <c r="I58" s="1"/>
      <c r="J58" s="40"/>
      <c r="K58" s="1"/>
      <c r="L58" s="1"/>
      <c r="M58" s="13"/>
      <c r="N58" s="2"/>
      <c r="O58" s="2"/>
      <c r="P58" s="2"/>
      <c r="Q58" s="2"/>
    </row>
    <row r="59">
      <c r="A59" s="10"/>
      <c r="B59" s="49" t="s">
        <v>54</v>
      </c>
      <c r="C59" s="1"/>
      <c r="D59" s="1"/>
      <c r="E59" s="50" t="s">
        <v>55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thickBot="1" ht="13.5">
      <c r="A60" s="10"/>
      <c r="B60" s="51" t="s">
        <v>56</v>
      </c>
      <c r="C60" s="52"/>
      <c r="D60" s="52"/>
      <c r="E60" s="53"/>
      <c r="F60" s="52"/>
      <c r="G60" s="52"/>
      <c r="H60" s="54"/>
      <c r="I60" s="52"/>
      <c r="J60" s="54"/>
      <c r="K60" s="52"/>
      <c r="L60" s="52"/>
      <c r="M60" s="13"/>
      <c r="N60" s="2"/>
      <c r="O60" s="2"/>
      <c r="P60" s="2"/>
      <c r="Q60" s="2"/>
    </row>
    <row r="61" thickTop="1" ht="13.5">
      <c r="A61" s="10"/>
      <c r="B61" s="41">
        <v>6</v>
      </c>
      <c r="C61" s="42" t="s">
        <v>114</v>
      </c>
      <c r="D61" s="42" t="s">
        <v>7</v>
      </c>
      <c r="E61" s="42" t="s">
        <v>115</v>
      </c>
      <c r="F61" s="42" t="s">
        <v>7</v>
      </c>
      <c r="G61" s="43" t="s">
        <v>77</v>
      </c>
      <c r="H61" s="55">
        <v>13</v>
      </c>
      <c r="I61" s="56">
        <v>0</v>
      </c>
      <c r="J61" s="57">
        <f>ROUND(H61*I61,2)</f>
        <v>0</v>
      </c>
      <c r="K61" s="58">
        <v>0.20999999999999999</v>
      </c>
      <c r="L61" s="59">
        <f>ROUND(J61*1.21,2)</f>
        <v>0</v>
      </c>
      <c r="M61" s="13"/>
      <c r="N61" s="2"/>
      <c r="O61" s="2"/>
      <c r="P61" s="2"/>
      <c r="Q61" s="33">
        <f>IF(ISNUMBER(K61),IF(H61&gt;0,IF(I61&gt;0,J61,0),0),0)</f>
        <v>0</v>
      </c>
      <c r="R61" s="9">
        <f>IF(ISNUMBER(K61)=FALSE,J61,0)</f>
        <v>0</v>
      </c>
    </row>
    <row r="62" ht="63.75">
      <c r="A62" s="10"/>
      <c r="B62" s="49" t="s">
        <v>48</v>
      </c>
      <c r="C62" s="1"/>
      <c r="D62" s="1"/>
      <c r="E62" s="50" t="s">
        <v>111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>
      <c r="A63" s="10"/>
      <c r="B63" s="49" t="s">
        <v>50</v>
      </c>
      <c r="C63" s="1"/>
      <c r="D63" s="1"/>
      <c r="E63" s="50" t="s">
        <v>116</v>
      </c>
      <c r="F63" s="1"/>
      <c r="G63" s="1"/>
      <c r="H63" s="40"/>
      <c r="I63" s="1"/>
      <c r="J63" s="40"/>
      <c r="K63" s="1"/>
      <c r="L63" s="1"/>
      <c r="M63" s="13"/>
      <c r="N63" s="2"/>
      <c r="O63" s="2"/>
      <c r="P63" s="2"/>
      <c r="Q63" s="2"/>
    </row>
    <row r="64" ht="127.5">
      <c r="A64" s="10"/>
      <c r="B64" s="49" t="s">
        <v>52</v>
      </c>
      <c r="C64" s="1"/>
      <c r="D64" s="1"/>
      <c r="E64" s="50" t="s">
        <v>113</v>
      </c>
      <c r="F64" s="1"/>
      <c r="G64" s="1"/>
      <c r="H64" s="40"/>
      <c r="I64" s="1"/>
      <c r="J64" s="40"/>
      <c r="K64" s="1"/>
      <c r="L64" s="1"/>
      <c r="M64" s="13"/>
      <c r="N64" s="2"/>
      <c r="O64" s="2"/>
      <c r="P64" s="2"/>
      <c r="Q64" s="2"/>
    </row>
    <row r="65">
      <c r="A65" s="10"/>
      <c r="B65" s="49" t="s">
        <v>54</v>
      </c>
      <c r="C65" s="1"/>
      <c r="D65" s="1"/>
      <c r="E65" s="50" t="s">
        <v>55</v>
      </c>
      <c r="F65" s="1"/>
      <c r="G65" s="1"/>
      <c r="H65" s="40"/>
      <c r="I65" s="1"/>
      <c r="J65" s="40"/>
      <c r="K65" s="1"/>
      <c r="L65" s="1"/>
      <c r="M65" s="13"/>
      <c r="N65" s="2"/>
      <c r="O65" s="2"/>
      <c r="P65" s="2"/>
      <c r="Q65" s="2"/>
    </row>
    <row r="66" thickBot="1" ht="13.5">
      <c r="A66" s="10"/>
      <c r="B66" s="51" t="s">
        <v>56</v>
      </c>
      <c r="C66" s="52"/>
      <c r="D66" s="52"/>
      <c r="E66" s="53"/>
      <c r="F66" s="52"/>
      <c r="G66" s="52"/>
      <c r="H66" s="54"/>
      <c r="I66" s="52"/>
      <c r="J66" s="54"/>
      <c r="K66" s="52"/>
      <c r="L66" s="52"/>
      <c r="M66" s="13"/>
      <c r="N66" s="2"/>
      <c r="O66" s="2"/>
      <c r="P66" s="2"/>
      <c r="Q66" s="2"/>
    </row>
    <row r="67" thickTop="1" ht="13.5">
      <c r="A67" s="10"/>
      <c r="B67" s="41">
        <v>7</v>
      </c>
      <c r="C67" s="42" t="s">
        <v>117</v>
      </c>
      <c r="D67" s="42" t="s">
        <v>7</v>
      </c>
      <c r="E67" s="42" t="s">
        <v>118</v>
      </c>
      <c r="F67" s="42" t="s">
        <v>7</v>
      </c>
      <c r="G67" s="43" t="s">
        <v>77</v>
      </c>
      <c r="H67" s="55">
        <v>9</v>
      </c>
      <c r="I67" s="56">
        <v>0</v>
      </c>
      <c r="J67" s="57">
        <f>ROUND(H67*I67,2)</f>
        <v>0</v>
      </c>
      <c r="K67" s="58">
        <v>0.20999999999999999</v>
      </c>
      <c r="L67" s="59">
        <f>ROUND(J67*1.21,2)</f>
        <v>0</v>
      </c>
      <c r="M67" s="13"/>
      <c r="N67" s="2"/>
      <c r="O67" s="2"/>
      <c r="P67" s="2"/>
      <c r="Q67" s="33">
        <f>IF(ISNUMBER(K67),IF(H67&gt;0,IF(I67&gt;0,J67,0),0),0)</f>
        <v>0</v>
      </c>
      <c r="R67" s="9">
        <f>IF(ISNUMBER(K67)=FALSE,J67,0)</f>
        <v>0</v>
      </c>
    </row>
    <row r="68" ht="63.75">
      <c r="A68" s="10"/>
      <c r="B68" s="49" t="s">
        <v>48</v>
      </c>
      <c r="C68" s="1"/>
      <c r="D68" s="1"/>
      <c r="E68" s="50" t="s">
        <v>111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>
      <c r="A69" s="10"/>
      <c r="B69" s="49" t="s">
        <v>50</v>
      </c>
      <c r="C69" s="1"/>
      <c r="D69" s="1"/>
      <c r="E69" s="50" t="s">
        <v>119</v>
      </c>
      <c r="F69" s="1"/>
      <c r="G69" s="1"/>
      <c r="H69" s="40"/>
      <c r="I69" s="1"/>
      <c r="J69" s="40"/>
      <c r="K69" s="1"/>
      <c r="L69" s="1"/>
      <c r="M69" s="13"/>
      <c r="N69" s="2"/>
      <c r="O69" s="2"/>
      <c r="P69" s="2"/>
      <c r="Q69" s="2"/>
    </row>
    <row r="70" ht="165.75">
      <c r="A70" s="10"/>
      <c r="B70" s="49" t="s">
        <v>52</v>
      </c>
      <c r="C70" s="1"/>
      <c r="D70" s="1"/>
      <c r="E70" s="50" t="s">
        <v>120</v>
      </c>
      <c r="F70" s="1"/>
      <c r="G70" s="1"/>
      <c r="H70" s="40"/>
      <c r="I70" s="1"/>
      <c r="J70" s="40"/>
      <c r="K70" s="1"/>
      <c r="L70" s="1"/>
      <c r="M70" s="13"/>
      <c r="N70" s="2"/>
      <c r="O70" s="2"/>
      <c r="P70" s="2"/>
      <c r="Q70" s="2"/>
    </row>
    <row r="71">
      <c r="A71" s="10"/>
      <c r="B71" s="49" t="s">
        <v>54</v>
      </c>
      <c r="C71" s="1"/>
      <c r="D71" s="1"/>
      <c r="E71" s="50" t="s">
        <v>55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 thickBot="1" ht="13.5">
      <c r="A72" s="10"/>
      <c r="B72" s="51" t="s">
        <v>56</v>
      </c>
      <c r="C72" s="52"/>
      <c r="D72" s="52"/>
      <c r="E72" s="53"/>
      <c r="F72" s="52"/>
      <c r="G72" s="52"/>
      <c r="H72" s="54"/>
      <c r="I72" s="52"/>
      <c r="J72" s="54"/>
      <c r="K72" s="52"/>
      <c r="L72" s="52"/>
      <c r="M72" s="13"/>
      <c r="N72" s="2"/>
      <c r="O72" s="2"/>
      <c r="P72" s="2"/>
      <c r="Q72" s="2"/>
    </row>
    <row r="73" thickTop="1" ht="13.5">
      <c r="A73" s="10"/>
      <c r="B73" s="41">
        <v>8</v>
      </c>
      <c r="C73" s="42" t="s">
        <v>121</v>
      </c>
      <c r="D73" s="42" t="s">
        <v>7</v>
      </c>
      <c r="E73" s="42" t="s">
        <v>122</v>
      </c>
      <c r="F73" s="42" t="s">
        <v>7</v>
      </c>
      <c r="G73" s="43" t="s">
        <v>123</v>
      </c>
      <c r="H73" s="55">
        <v>183</v>
      </c>
      <c r="I73" s="56">
        <v>0</v>
      </c>
      <c r="J73" s="57">
        <f>ROUND(H73*I73,2)</f>
        <v>0</v>
      </c>
      <c r="K73" s="58">
        <v>0.20999999999999999</v>
      </c>
      <c r="L73" s="59">
        <f>ROUND(J73*1.21,2)</f>
        <v>0</v>
      </c>
      <c r="M73" s="13"/>
      <c r="N73" s="2"/>
      <c r="O73" s="2"/>
      <c r="P73" s="2"/>
      <c r="Q73" s="33">
        <f>IF(ISNUMBER(K73),IF(H73&gt;0,IF(I73&gt;0,J73,0),0),0)</f>
        <v>0</v>
      </c>
      <c r="R73" s="9">
        <f>IF(ISNUMBER(K73)=FALSE,J73,0)</f>
        <v>0</v>
      </c>
    </row>
    <row r="74" ht="25.5">
      <c r="A74" s="10"/>
      <c r="B74" s="49" t="s">
        <v>48</v>
      </c>
      <c r="C74" s="1"/>
      <c r="D74" s="1"/>
      <c r="E74" s="50" t="s">
        <v>124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ht="25.5">
      <c r="A75" s="10"/>
      <c r="B75" s="49" t="s">
        <v>50</v>
      </c>
      <c r="C75" s="1"/>
      <c r="D75" s="1"/>
      <c r="E75" s="50" t="s">
        <v>125</v>
      </c>
      <c r="F75" s="1"/>
      <c r="G75" s="1"/>
      <c r="H75" s="40"/>
      <c r="I75" s="1"/>
      <c r="J75" s="40"/>
      <c r="K75" s="1"/>
      <c r="L75" s="1"/>
      <c r="M75" s="13"/>
      <c r="N75" s="2"/>
      <c r="O75" s="2"/>
      <c r="P75" s="2"/>
      <c r="Q75" s="2"/>
    </row>
    <row r="76" ht="51">
      <c r="A76" s="10"/>
      <c r="B76" s="49" t="s">
        <v>52</v>
      </c>
      <c r="C76" s="1"/>
      <c r="D76" s="1"/>
      <c r="E76" s="50" t="s">
        <v>126</v>
      </c>
      <c r="F76" s="1"/>
      <c r="G76" s="1"/>
      <c r="H76" s="40"/>
      <c r="I76" s="1"/>
      <c r="J76" s="40"/>
      <c r="K76" s="1"/>
      <c r="L76" s="1"/>
      <c r="M76" s="13"/>
      <c r="N76" s="2"/>
      <c r="O76" s="2"/>
      <c r="P76" s="2"/>
      <c r="Q76" s="2"/>
    </row>
    <row r="77">
      <c r="A77" s="10"/>
      <c r="B77" s="49" t="s">
        <v>54</v>
      </c>
      <c r="C77" s="1"/>
      <c r="D77" s="1"/>
      <c r="E77" s="50" t="s">
        <v>55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 thickBot="1" ht="13.5">
      <c r="A78" s="10"/>
      <c r="B78" s="51" t="s">
        <v>56</v>
      </c>
      <c r="C78" s="52"/>
      <c r="D78" s="52"/>
      <c r="E78" s="53"/>
      <c r="F78" s="52"/>
      <c r="G78" s="52"/>
      <c r="H78" s="54"/>
      <c r="I78" s="52"/>
      <c r="J78" s="54"/>
      <c r="K78" s="52"/>
      <c r="L78" s="52"/>
      <c r="M78" s="13"/>
      <c r="N78" s="2"/>
      <c r="O78" s="2"/>
      <c r="P78" s="2"/>
      <c r="Q78" s="2"/>
    </row>
    <row r="79" thickTop="1" ht="13.5">
      <c r="A79" s="10"/>
      <c r="B79" s="41">
        <v>9</v>
      </c>
      <c r="C79" s="42" t="s">
        <v>127</v>
      </c>
      <c r="D79" s="42" t="s">
        <v>7</v>
      </c>
      <c r="E79" s="42" t="s">
        <v>128</v>
      </c>
      <c r="F79" s="42" t="s">
        <v>7</v>
      </c>
      <c r="G79" s="43" t="s">
        <v>123</v>
      </c>
      <c r="H79" s="55">
        <v>309.24000000000001</v>
      </c>
      <c r="I79" s="56">
        <v>0</v>
      </c>
      <c r="J79" s="57">
        <f>ROUND(H79*I79,2)</f>
        <v>0</v>
      </c>
      <c r="K79" s="58">
        <v>0.20999999999999999</v>
      </c>
      <c r="L79" s="59">
        <f>ROUND(J79*1.21,2)</f>
        <v>0</v>
      </c>
      <c r="M79" s="13"/>
      <c r="N79" s="2"/>
      <c r="O79" s="2"/>
      <c r="P79" s="2"/>
      <c r="Q79" s="33">
        <f>IF(ISNUMBER(K79),IF(H79&gt;0,IF(I79&gt;0,J79,0),0),0)</f>
        <v>0</v>
      </c>
      <c r="R79" s="9">
        <f>IF(ISNUMBER(K79)=FALSE,J79,0)</f>
        <v>0</v>
      </c>
    </row>
    <row r="80" ht="38.25">
      <c r="A80" s="10"/>
      <c r="B80" s="49" t="s">
        <v>48</v>
      </c>
      <c r="C80" s="1"/>
      <c r="D80" s="1"/>
      <c r="E80" s="50" t="s">
        <v>129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 ht="25.5">
      <c r="A81" s="10"/>
      <c r="B81" s="49" t="s">
        <v>50</v>
      </c>
      <c r="C81" s="1"/>
      <c r="D81" s="1"/>
      <c r="E81" s="50" t="s">
        <v>130</v>
      </c>
      <c r="F81" s="1"/>
      <c r="G81" s="1"/>
      <c r="H81" s="40"/>
      <c r="I81" s="1"/>
      <c r="J81" s="40"/>
      <c r="K81" s="1"/>
      <c r="L81" s="1"/>
      <c r="M81" s="13"/>
      <c r="N81" s="2"/>
      <c r="O81" s="2"/>
      <c r="P81" s="2"/>
      <c r="Q81" s="2"/>
    </row>
    <row r="82" ht="76.5">
      <c r="A82" s="10"/>
      <c r="B82" s="49" t="s">
        <v>52</v>
      </c>
      <c r="C82" s="1"/>
      <c r="D82" s="1"/>
      <c r="E82" s="50" t="s">
        <v>131</v>
      </c>
      <c r="F82" s="1"/>
      <c r="G82" s="1"/>
      <c r="H82" s="40"/>
      <c r="I82" s="1"/>
      <c r="J82" s="40"/>
      <c r="K82" s="1"/>
      <c r="L82" s="1"/>
      <c r="M82" s="13"/>
      <c r="N82" s="2"/>
      <c r="O82" s="2"/>
      <c r="P82" s="2"/>
      <c r="Q82" s="2"/>
    </row>
    <row r="83">
      <c r="A83" s="10"/>
      <c r="B83" s="49" t="s">
        <v>54</v>
      </c>
      <c r="C83" s="1"/>
      <c r="D83" s="1"/>
      <c r="E83" s="50" t="s">
        <v>55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thickBot="1" ht="13.5">
      <c r="A84" s="10"/>
      <c r="B84" s="51" t="s">
        <v>56</v>
      </c>
      <c r="C84" s="52"/>
      <c r="D84" s="52"/>
      <c r="E84" s="53"/>
      <c r="F84" s="52"/>
      <c r="G84" s="52"/>
      <c r="H84" s="54"/>
      <c r="I84" s="52"/>
      <c r="J84" s="54"/>
      <c r="K84" s="52"/>
      <c r="L84" s="52"/>
      <c r="M84" s="13"/>
      <c r="N84" s="2"/>
      <c r="O84" s="2"/>
      <c r="P84" s="2"/>
      <c r="Q84" s="2"/>
    </row>
    <row r="85" thickTop="1" ht="13.5">
      <c r="A85" s="10"/>
      <c r="B85" s="41">
        <v>10</v>
      </c>
      <c r="C85" s="42" t="s">
        <v>132</v>
      </c>
      <c r="D85" s="42" t="s">
        <v>7</v>
      </c>
      <c r="E85" s="42" t="s">
        <v>133</v>
      </c>
      <c r="F85" s="42" t="s">
        <v>7</v>
      </c>
      <c r="G85" s="43" t="s">
        <v>123</v>
      </c>
      <c r="H85" s="55">
        <v>748.63</v>
      </c>
      <c r="I85" s="56">
        <v>0</v>
      </c>
      <c r="J85" s="57">
        <f>ROUND(H85*I85,2)</f>
        <v>0</v>
      </c>
      <c r="K85" s="58">
        <v>0.20999999999999999</v>
      </c>
      <c r="L85" s="59">
        <f>ROUND(J85*1.21,2)</f>
        <v>0</v>
      </c>
      <c r="M85" s="13"/>
      <c r="N85" s="2"/>
      <c r="O85" s="2"/>
      <c r="P85" s="2"/>
      <c r="Q85" s="33">
        <f>IF(ISNUMBER(K85),IF(H85&gt;0,IF(I85&gt;0,J85,0),0),0)</f>
        <v>0</v>
      </c>
      <c r="R85" s="9">
        <f>IF(ISNUMBER(K85)=FALSE,J85,0)</f>
        <v>0</v>
      </c>
    </row>
    <row r="86" ht="76.5">
      <c r="A86" s="10"/>
      <c r="B86" s="49" t="s">
        <v>48</v>
      </c>
      <c r="C86" s="1"/>
      <c r="D86" s="1"/>
      <c r="E86" s="50" t="s">
        <v>134</v>
      </c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 ht="51">
      <c r="A87" s="10"/>
      <c r="B87" s="49" t="s">
        <v>50</v>
      </c>
      <c r="C87" s="1"/>
      <c r="D87" s="1"/>
      <c r="E87" s="50" t="s">
        <v>135</v>
      </c>
      <c r="F87" s="1"/>
      <c r="G87" s="1"/>
      <c r="H87" s="40"/>
      <c r="I87" s="1"/>
      <c r="J87" s="40"/>
      <c r="K87" s="1"/>
      <c r="L87" s="1"/>
      <c r="M87" s="13"/>
      <c r="N87" s="2"/>
      <c r="O87" s="2"/>
      <c r="P87" s="2"/>
      <c r="Q87" s="2"/>
    </row>
    <row r="88" ht="51">
      <c r="A88" s="10"/>
      <c r="B88" s="49" t="s">
        <v>52</v>
      </c>
      <c r="C88" s="1"/>
      <c r="D88" s="1"/>
      <c r="E88" s="50" t="s">
        <v>126</v>
      </c>
      <c r="F88" s="1"/>
      <c r="G88" s="1"/>
      <c r="H88" s="40"/>
      <c r="I88" s="1"/>
      <c r="J88" s="40"/>
      <c r="K88" s="1"/>
      <c r="L88" s="1"/>
      <c r="M88" s="13"/>
      <c r="N88" s="2"/>
      <c r="O88" s="2"/>
      <c r="P88" s="2"/>
      <c r="Q88" s="2"/>
    </row>
    <row r="89">
      <c r="A89" s="10"/>
      <c r="B89" s="49" t="s">
        <v>54</v>
      </c>
      <c r="C89" s="1"/>
      <c r="D89" s="1"/>
      <c r="E89" s="50" t="s">
        <v>55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thickBot="1" ht="13.5">
      <c r="A90" s="10"/>
      <c r="B90" s="51" t="s">
        <v>56</v>
      </c>
      <c r="C90" s="52"/>
      <c r="D90" s="52"/>
      <c r="E90" s="53"/>
      <c r="F90" s="52"/>
      <c r="G90" s="52"/>
      <c r="H90" s="54"/>
      <c r="I90" s="52"/>
      <c r="J90" s="54"/>
      <c r="K90" s="52"/>
      <c r="L90" s="52"/>
      <c r="M90" s="13"/>
      <c r="N90" s="2"/>
      <c r="O90" s="2"/>
      <c r="P90" s="2"/>
      <c r="Q90" s="2"/>
    </row>
    <row r="91" thickTop="1" ht="13.5">
      <c r="A91" s="10"/>
      <c r="B91" s="41">
        <v>11</v>
      </c>
      <c r="C91" s="42" t="s">
        <v>136</v>
      </c>
      <c r="D91" s="42" t="s">
        <v>7</v>
      </c>
      <c r="E91" s="42" t="s">
        <v>137</v>
      </c>
      <c r="F91" s="42" t="s">
        <v>7</v>
      </c>
      <c r="G91" s="43" t="s">
        <v>123</v>
      </c>
      <c r="H91" s="55">
        <v>1126.2</v>
      </c>
      <c r="I91" s="56">
        <v>0</v>
      </c>
      <c r="J91" s="57">
        <f>ROUND(H91*I91,2)</f>
        <v>0</v>
      </c>
      <c r="K91" s="58">
        <v>0.20999999999999999</v>
      </c>
      <c r="L91" s="59">
        <f>ROUND(J91*1.21,2)</f>
        <v>0</v>
      </c>
      <c r="M91" s="13"/>
      <c r="N91" s="2"/>
      <c r="O91" s="2"/>
      <c r="P91" s="2"/>
      <c r="Q91" s="33">
        <f>IF(ISNUMBER(K91),IF(H91&gt;0,IF(I91&gt;0,J91,0),0),0)</f>
        <v>0</v>
      </c>
      <c r="R91" s="9">
        <f>IF(ISNUMBER(K91)=FALSE,J91,0)</f>
        <v>0</v>
      </c>
    </row>
    <row r="92" ht="63.75">
      <c r="A92" s="10"/>
      <c r="B92" s="49" t="s">
        <v>48</v>
      </c>
      <c r="C92" s="1"/>
      <c r="D92" s="1"/>
      <c r="E92" s="50" t="s">
        <v>138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 ht="51">
      <c r="A93" s="10"/>
      <c r="B93" s="49" t="s">
        <v>50</v>
      </c>
      <c r="C93" s="1"/>
      <c r="D93" s="1"/>
      <c r="E93" s="50" t="s">
        <v>139</v>
      </c>
      <c r="F93" s="1"/>
      <c r="G93" s="1"/>
      <c r="H93" s="40"/>
      <c r="I93" s="1"/>
      <c r="J93" s="40"/>
      <c r="K93" s="1"/>
      <c r="L93" s="1"/>
      <c r="M93" s="13"/>
      <c r="N93" s="2"/>
      <c r="O93" s="2"/>
      <c r="P93" s="2"/>
      <c r="Q93" s="2"/>
    </row>
    <row r="94" ht="25.5">
      <c r="A94" s="10"/>
      <c r="B94" s="49" t="s">
        <v>52</v>
      </c>
      <c r="C94" s="1"/>
      <c r="D94" s="1"/>
      <c r="E94" s="50" t="s">
        <v>140</v>
      </c>
      <c r="F94" s="1"/>
      <c r="G94" s="1"/>
      <c r="H94" s="40"/>
      <c r="I94" s="1"/>
      <c r="J94" s="40"/>
      <c r="K94" s="1"/>
      <c r="L94" s="1"/>
      <c r="M94" s="13"/>
      <c r="N94" s="2"/>
      <c r="O94" s="2"/>
      <c r="P94" s="2"/>
      <c r="Q94" s="2"/>
    </row>
    <row r="95">
      <c r="A95" s="10"/>
      <c r="B95" s="49" t="s">
        <v>54</v>
      </c>
      <c r="C95" s="1"/>
      <c r="D95" s="1"/>
      <c r="E95" s="50" t="s">
        <v>55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 thickBot="1" ht="13.5">
      <c r="A96" s="10"/>
      <c r="B96" s="51" t="s">
        <v>56</v>
      </c>
      <c r="C96" s="52"/>
      <c r="D96" s="52"/>
      <c r="E96" s="53"/>
      <c r="F96" s="52"/>
      <c r="G96" s="52"/>
      <c r="H96" s="54"/>
      <c r="I96" s="52"/>
      <c r="J96" s="54"/>
      <c r="K96" s="52"/>
      <c r="L96" s="52"/>
      <c r="M96" s="13"/>
      <c r="N96" s="2"/>
      <c r="O96" s="2"/>
      <c r="P96" s="2"/>
      <c r="Q96" s="2"/>
    </row>
    <row r="97" thickTop="1" ht="13.5">
      <c r="A97" s="10"/>
      <c r="B97" s="41">
        <v>12</v>
      </c>
      <c r="C97" s="42" t="s">
        <v>141</v>
      </c>
      <c r="D97" s="42" t="s">
        <v>7</v>
      </c>
      <c r="E97" s="42" t="s">
        <v>142</v>
      </c>
      <c r="F97" s="42" t="s">
        <v>7</v>
      </c>
      <c r="G97" s="43" t="s">
        <v>123</v>
      </c>
      <c r="H97" s="55">
        <v>22.199999999999999</v>
      </c>
      <c r="I97" s="56">
        <v>0</v>
      </c>
      <c r="J97" s="57">
        <f>ROUND(H97*I97,2)</f>
        <v>0</v>
      </c>
      <c r="K97" s="58">
        <v>0.20999999999999999</v>
      </c>
      <c r="L97" s="59">
        <f>ROUND(J97*1.21,2)</f>
        <v>0</v>
      </c>
      <c r="M97" s="13"/>
      <c r="N97" s="2"/>
      <c r="O97" s="2"/>
      <c r="P97" s="2"/>
      <c r="Q97" s="33">
        <f>IF(ISNUMBER(K97),IF(H97&gt;0,IF(I97&gt;0,J97,0),0),0)</f>
        <v>0</v>
      </c>
      <c r="R97" s="9">
        <f>IF(ISNUMBER(K97)=FALSE,J97,0)</f>
        <v>0</v>
      </c>
    </row>
    <row r="98" ht="25.5">
      <c r="A98" s="10"/>
      <c r="B98" s="49" t="s">
        <v>48</v>
      </c>
      <c r="C98" s="1"/>
      <c r="D98" s="1"/>
      <c r="E98" s="50" t="s">
        <v>143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 ht="25.5">
      <c r="A99" s="10"/>
      <c r="B99" s="49" t="s">
        <v>50</v>
      </c>
      <c r="C99" s="1"/>
      <c r="D99" s="1"/>
      <c r="E99" s="50" t="s">
        <v>144</v>
      </c>
      <c r="F99" s="1"/>
      <c r="G99" s="1"/>
      <c r="H99" s="40"/>
      <c r="I99" s="1"/>
      <c r="J99" s="40"/>
      <c r="K99" s="1"/>
      <c r="L99" s="1"/>
      <c r="M99" s="13"/>
      <c r="N99" s="2"/>
      <c r="O99" s="2"/>
      <c r="P99" s="2"/>
      <c r="Q99" s="2"/>
    </row>
    <row r="100" ht="357">
      <c r="A100" s="10"/>
      <c r="B100" s="49" t="s">
        <v>52</v>
      </c>
      <c r="C100" s="1"/>
      <c r="D100" s="1"/>
      <c r="E100" s="50" t="s">
        <v>145</v>
      </c>
      <c r="F100" s="1"/>
      <c r="G100" s="1"/>
      <c r="H100" s="40"/>
      <c r="I100" s="1"/>
      <c r="J100" s="40"/>
      <c r="K100" s="1"/>
      <c r="L100" s="1"/>
      <c r="M100" s="13"/>
      <c r="N100" s="2"/>
      <c r="O100" s="2"/>
      <c r="P100" s="2"/>
      <c r="Q100" s="2"/>
    </row>
    <row r="101">
      <c r="A101" s="10"/>
      <c r="B101" s="49" t="s">
        <v>54</v>
      </c>
      <c r="C101" s="1"/>
      <c r="D101" s="1"/>
      <c r="E101" s="50" t="s">
        <v>55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 thickBot="1" ht="13.5">
      <c r="A102" s="10"/>
      <c r="B102" s="51" t="s">
        <v>56</v>
      </c>
      <c r="C102" s="52"/>
      <c r="D102" s="52"/>
      <c r="E102" s="53"/>
      <c r="F102" s="52"/>
      <c r="G102" s="52"/>
      <c r="H102" s="54"/>
      <c r="I102" s="52"/>
      <c r="J102" s="54"/>
      <c r="K102" s="52"/>
      <c r="L102" s="52"/>
      <c r="M102" s="13"/>
      <c r="N102" s="2"/>
      <c r="O102" s="2"/>
      <c r="P102" s="2"/>
      <c r="Q102" s="2"/>
    </row>
    <row r="103" thickTop="1" ht="13.5">
      <c r="A103" s="10"/>
      <c r="B103" s="41">
        <v>13</v>
      </c>
      <c r="C103" s="42" t="s">
        <v>146</v>
      </c>
      <c r="D103" s="42" t="s">
        <v>90</v>
      </c>
      <c r="E103" s="42" t="s">
        <v>147</v>
      </c>
      <c r="F103" s="42" t="s">
        <v>7</v>
      </c>
      <c r="G103" s="43" t="s">
        <v>123</v>
      </c>
      <c r="H103" s="55">
        <v>22.199999999999999</v>
      </c>
      <c r="I103" s="56">
        <v>0</v>
      </c>
      <c r="J103" s="57">
        <f>ROUND(H103*I103,2)</f>
        <v>0</v>
      </c>
      <c r="K103" s="58">
        <v>0.20999999999999999</v>
      </c>
      <c r="L103" s="59">
        <f>ROUND(J103*1.21,2)</f>
        <v>0</v>
      </c>
      <c r="M103" s="13"/>
      <c r="N103" s="2"/>
      <c r="O103" s="2"/>
      <c r="P103" s="2"/>
      <c r="Q103" s="33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49" t="s">
        <v>48</v>
      </c>
      <c r="C104" s="1"/>
      <c r="D104" s="1"/>
      <c r="E104" s="50" t="s">
        <v>148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>
      <c r="A105" s="10"/>
      <c r="B105" s="49" t="s">
        <v>50</v>
      </c>
      <c r="C105" s="1"/>
      <c r="D105" s="1"/>
      <c r="E105" s="50" t="s">
        <v>149</v>
      </c>
      <c r="F105" s="1"/>
      <c r="G105" s="1"/>
      <c r="H105" s="40"/>
      <c r="I105" s="1"/>
      <c r="J105" s="40"/>
      <c r="K105" s="1"/>
      <c r="L105" s="1"/>
      <c r="M105" s="13"/>
      <c r="N105" s="2"/>
      <c r="O105" s="2"/>
      <c r="P105" s="2"/>
      <c r="Q105" s="2"/>
    </row>
    <row r="106" ht="178.5">
      <c r="A106" s="10"/>
      <c r="B106" s="49" t="s">
        <v>52</v>
      </c>
      <c r="C106" s="1"/>
      <c r="D106" s="1"/>
      <c r="E106" s="50" t="s">
        <v>150</v>
      </c>
      <c r="F106" s="1"/>
      <c r="G106" s="1"/>
      <c r="H106" s="40"/>
      <c r="I106" s="1"/>
      <c r="J106" s="40"/>
      <c r="K106" s="1"/>
      <c r="L106" s="1"/>
      <c r="M106" s="13"/>
      <c r="N106" s="2"/>
      <c r="O106" s="2"/>
      <c r="P106" s="2"/>
      <c r="Q106" s="2"/>
    </row>
    <row r="107">
      <c r="A107" s="10"/>
      <c r="B107" s="49" t="s">
        <v>54</v>
      </c>
      <c r="C107" s="1"/>
      <c r="D107" s="1"/>
      <c r="E107" s="50" t="s">
        <v>55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 thickBot="1" ht="13.5">
      <c r="A108" s="10"/>
      <c r="B108" s="51" t="s">
        <v>56</v>
      </c>
      <c r="C108" s="52"/>
      <c r="D108" s="52"/>
      <c r="E108" s="53"/>
      <c r="F108" s="52"/>
      <c r="G108" s="52"/>
      <c r="H108" s="54"/>
      <c r="I108" s="52"/>
      <c r="J108" s="54"/>
      <c r="K108" s="52"/>
      <c r="L108" s="52"/>
      <c r="M108" s="13"/>
      <c r="N108" s="2"/>
      <c r="O108" s="2"/>
      <c r="P108" s="2"/>
      <c r="Q108" s="2"/>
    </row>
    <row r="109" thickTop="1" thickBot="1" ht="25" customHeight="1">
      <c r="A109" s="10"/>
      <c r="B109" s="1"/>
      <c r="C109" s="60">
        <v>1</v>
      </c>
      <c r="D109" s="1"/>
      <c r="E109" s="60" t="s">
        <v>87</v>
      </c>
      <c r="F109" s="1"/>
      <c r="G109" s="61" t="s">
        <v>80</v>
      </c>
      <c r="H109" s="62">
        <f>J49+J55+J61+J67+J73+J79+J85+J91+J97+J103</f>
        <v>0</v>
      </c>
      <c r="I109" s="61" t="s">
        <v>81</v>
      </c>
      <c r="J109" s="63">
        <f>(L109-H109)</f>
        <v>0</v>
      </c>
      <c r="K109" s="61" t="s">
        <v>82</v>
      </c>
      <c r="L109" s="64">
        <f>ROUND((J49+J55+J61+J67+J73+J79+J85+J91+J97+J103)*1.21,2)</f>
        <v>0</v>
      </c>
      <c r="M109" s="13"/>
      <c r="N109" s="2"/>
      <c r="O109" s="2"/>
      <c r="P109" s="2"/>
      <c r="Q109" s="33">
        <f>0+Q49+Q55+Q61+Q67+Q73+Q79+Q85+Q91+Q97+Q103</f>
        <v>0</v>
      </c>
      <c r="R109" s="9">
        <f>0+R49+R55+R61+R67+R73+R79+R85+R91+R97+R103</f>
        <v>0</v>
      </c>
      <c r="S109" s="65">
        <f>Q109*(1+J109)+R109</f>
        <v>0</v>
      </c>
    </row>
    <row r="110" thickTop="1" thickBot="1" ht="25" customHeight="1">
      <c r="A110" s="10"/>
      <c r="B110" s="66"/>
      <c r="C110" s="66"/>
      <c r="D110" s="66"/>
      <c r="E110" s="66"/>
      <c r="F110" s="66"/>
      <c r="G110" s="67" t="s">
        <v>83</v>
      </c>
      <c r="H110" s="68">
        <f>0+J49+J55+J61+J67+J73+J79+J85+J91+J97+J103</f>
        <v>0</v>
      </c>
      <c r="I110" s="67" t="s">
        <v>84</v>
      </c>
      <c r="J110" s="69">
        <f>0+J109</f>
        <v>0</v>
      </c>
      <c r="K110" s="67" t="s">
        <v>85</v>
      </c>
      <c r="L110" s="70">
        <f>0+L109</f>
        <v>0</v>
      </c>
      <c r="M110" s="13"/>
      <c r="N110" s="2"/>
      <c r="O110" s="2"/>
      <c r="P110" s="2"/>
      <c r="Q110" s="2"/>
    </row>
    <row r="111" ht="40" customHeight="1">
      <c r="A111" s="10"/>
      <c r="B111" s="74" t="s">
        <v>151</v>
      </c>
      <c r="C111" s="1"/>
      <c r="D111" s="1"/>
      <c r="E111" s="1"/>
      <c r="F111" s="1"/>
      <c r="G111" s="1"/>
      <c r="H111" s="40"/>
      <c r="I111" s="1"/>
      <c r="J111" s="40"/>
      <c r="K111" s="1"/>
      <c r="L111" s="1"/>
      <c r="M111" s="13"/>
      <c r="N111" s="2"/>
      <c r="O111" s="2"/>
      <c r="P111" s="2"/>
      <c r="Q111" s="2"/>
    </row>
    <row r="112">
      <c r="A112" s="10"/>
      <c r="B112" s="41">
        <v>14</v>
      </c>
      <c r="C112" s="42" t="s">
        <v>152</v>
      </c>
      <c r="D112" s="42" t="s">
        <v>7</v>
      </c>
      <c r="E112" s="42" t="s">
        <v>153</v>
      </c>
      <c r="F112" s="42" t="s">
        <v>7</v>
      </c>
      <c r="G112" s="43" t="s">
        <v>154</v>
      </c>
      <c r="H112" s="44">
        <v>27.600000000000001</v>
      </c>
      <c r="I112" s="45">
        <v>0</v>
      </c>
      <c r="J112" s="46">
        <f>ROUND(H112*I112,2)</f>
        <v>0</v>
      </c>
      <c r="K112" s="47">
        <v>0.20999999999999999</v>
      </c>
      <c r="L112" s="48">
        <f>ROUND(J112*1.21,2)</f>
        <v>0</v>
      </c>
      <c r="M112" s="13"/>
      <c r="N112" s="2"/>
      <c r="O112" s="2"/>
      <c r="P112" s="2"/>
      <c r="Q112" s="33">
        <f>IF(ISNUMBER(K112),IF(H112&gt;0,IF(I112&gt;0,J112,0),0),0)</f>
        <v>0</v>
      </c>
      <c r="R112" s="9">
        <f>IF(ISNUMBER(K112)=FALSE,J112,0)</f>
        <v>0</v>
      </c>
    </row>
    <row r="113">
      <c r="A113" s="10"/>
      <c r="B113" s="49" t="s">
        <v>48</v>
      </c>
      <c r="C113" s="1"/>
      <c r="D113" s="1"/>
      <c r="E113" s="50" t="s">
        <v>155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 ht="25.5">
      <c r="A114" s="10"/>
      <c r="B114" s="49" t="s">
        <v>50</v>
      </c>
      <c r="C114" s="1"/>
      <c r="D114" s="1"/>
      <c r="E114" s="50" t="s">
        <v>156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ht="63.75">
      <c r="A115" s="10"/>
      <c r="B115" s="49" t="s">
        <v>52</v>
      </c>
      <c r="C115" s="1"/>
      <c r="D115" s="1"/>
      <c r="E115" s="50" t="s">
        <v>157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54</v>
      </c>
      <c r="C116" s="1"/>
      <c r="D116" s="1"/>
      <c r="E116" s="50" t="s">
        <v>55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 thickBot="1" ht="13.5">
      <c r="A117" s="10"/>
      <c r="B117" s="51" t="s">
        <v>56</v>
      </c>
      <c r="C117" s="52"/>
      <c r="D117" s="52"/>
      <c r="E117" s="53"/>
      <c r="F117" s="52"/>
      <c r="G117" s="52"/>
      <c r="H117" s="54"/>
      <c r="I117" s="52"/>
      <c r="J117" s="54"/>
      <c r="K117" s="52"/>
      <c r="L117" s="52"/>
      <c r="M117" s="13"/>
      <c r="N117" s="2"/>
      <c r="O117" s="2"/>
      <c r="P117" s="2"/>
      <c r="Q117" s="2"/>
    </row>
    <row r="118" thickTop="1" thickBot="1" ht="25" customHeight="1">
      <c r="A118" s="10"/>
      <c r="B118" s="1"/>
      <c r="C118" s="60">
        <v>9</v>
      </c>
      <c r="D118" s="1"/>
      <c r="E118" s="60" t="s">
        <v>88</v>
      </c>
      <c r="F118" s="1"/>
      <c r="G118" s="61" t="s">
        <v>80</v>
      </c>
      <c r="H118" s="62">
        <f>0+J112</f>
        <v>0</v>
      </c>
      <c r="I118" s="61" t="s">
        <v>81</v>
      </c>
      <c r="J118" s="63">
        <f>(L118-H118)</f>
        <v>0</v>
      </c>
      <c r="K118" s="61" t="s">
        <v>82</v>
      </c>
      <c r="L118" s="64">
        <f>ROUND((0+J112)*1.21,2)</f>
        <v>0</v>
      </c>
      <c r="M118" s="13"/>
      <c r="N118" s="2"/>
      <c r="O118" s="2"/>
      <c r="P118" s="2"/>
      <c r="Q118" s="33">
        <f>0+Q112</f>
        <v>0</v>
      </c>
      <c r="R118" s="9">
        <f>0+R112</f>
        <v>0</v>
      </c>
      <c r="S118" s="65">
        <f>Q118*(1+J118)+R118</f>
        <v>0</v>
      </c>
    </row>
    <row r="119" thickTop="1" thickBot="1" ht="25" customHeight="1">
      <c r="A119" s="10"/>
      <c r="B119" s="66"/>
      <c r="C119" s="66"/>
      <c r="D119" s="66"/>
      <c r="E119" s="66"/>
      <c r="F119" s="66"/>
      <c r="G119" s="67" t="s">
        <v>83</v>
      </c>
      <c r="H119" s="68">
        <f>0+J112</f>
        <v>0</v>
      </c>
      <c r="I119" s="67" t="s">
        <v>84</v>
      </c>
      <c r="J119" s="69">
        <f>0+J118</f>
        <v>0</v>
      </c>
      <c r="K119" s="67" t="s">
        <v>85</v>
      </c>
      <c r="L119" s="70">
        <f>0+L118</f>
        <v>0</v>
      </c>
      <c r="M119" s="13"/>
      <c r="N119" s="2"/>
      <c r="O119" s="2"/>
      <c r="P119" s="2"/>
      <c r="Q119" s="2"/>
    </row>
    <row r="120">
      <c r="A120" s="14"/>
      <c r="B120" s="4"/>
      <c r="C120" s="4"/>
      <c r="D120" s="4"/>
      <c r="E120" s="4"/>
      <c r="F120" s="4"/>
      <c r="G120" s="4"/>
      <c r="H120" s="71"/>
      <c r="I120" s="4"/>
      <c r="J120" s="71"/>
      <c r="K120" s="4"/>
      <c r="L120" s="4"/>
      <c r="M120" s="15"/>
      <c r="N120" s="2"/>
      <c r="O120" s="2"/>
      <c r="P120" s="2"/>
      <c r="Q120" s="2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2"/>
      <c r="O121" s="2"/>
      <c r="P121" s="2"/>
      <c r="Q121" s="2"/>
    </row>
  </sheetData>
  <mergeCells count="89">
    <mergeCell ref="B35:D35"/>
    <mergeCell ref="B36:D36"/>
    <mergeCell ref="B37:D37"/>
    <mergeCell ref="B38:D38"/>
    <mergeCell ref="B39:D39"/>
    <mergeCell ref="B41:D41"/>
    <mergeCell ref="B42:D42"/>
    <mergeCell ref="B43:D43"/>
    <mergeCell ref="B44:D44"/>
    <mergeCell ref="B45:D45"/>
    <mergeCell ref="B50:D50"/>
    <mergeCell ref="B51:D51"/>
    <mergeCell ref="B52:D52"/>
    <mergeCell ref="B53:D53"/>
    <mergeCell ref="B54:D54"/>
    <mergeCell ref="B56:D56"/>
    <mergeCell ref="B57:D57"/>
    <mergeCell ref="B58:D58"/>
    <mergeCell ref="B59:D59"/>
    <mergeCell ref="B60:D60"/>
    <mergeCell ref="B48:L4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3:D33"/>
    <mergeCell ref="B21:D21"/>
    <mergeCell ref="B22:D22"/>
    <mergeCell ref="B62:D62"/>
    <mergeCell ref="B63:D63"/>
    <mergeCell ref="B64:D64"/>
    <mergeCell ref="B65:D65"/>
    <mergeCell ref="B66:D66"/>
    <mergeCell ref="B68:D68"/>
    <mergeCell ref="B69:D69"/>
    <mergeCell ref="B70:D70"/>
    <mergeCell ref="B71:D71"/>
    <mergeCell ref="B72:D72"/>
    <mergeCell ref="B74:D74"/>
    <mergeCell ref="B75:D75"/>
    <mergeCell ref="B76:D76"/>
    <mergeCell ref="B77:D77"/>
    <mergeCell ref="B78:D78"/>
    <mergeCell ref="B80:D80"/>
    <mergeCell ref="B81:D81"/>
    <mergeCell ref="B82:D82"/>
    <mergeCell ref="B83:D83"/>
    <mergeCell ref="B84:D84"/>
    <mergeCell ref="B86:D86"/>
    <mergeCell ref="B87:D87"/>
    <mergeCell ref="B88:D88"/>
    <mergeCell ref="B89:D89"/>
    <mergeCell ref="B90:D90"/>
    <mergeCell ref="B92:D92"/>
    <mergeCell ref="B93:D93"/>
    <mergeCell ref="B94:D94"/>
    <mergeCell ref="B95:D95"/>
    <mergeCell ref="B96:D96"/>
    <mergeCell ref="B98:D98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8:D108"/>
    <mergeCell ref="B113:D113"/>
    <mergeCell ref="B114:D114"/>
    <mergeCell ref="B115:D115"/>
    <mergeCell ref="B116:D116"/>
    <mergeCell ref="B117:D117"/>
    <mergeCell ref="B111:L111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0+(H43+H148+H181+H208+H277+H346)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0+H44+H149+H182+H209+H278+H347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158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ROUND(0+((H43+H148+H181+H208+H277+H346)*1.21),2)</f>
        <v>0</v>
      </c>
      <c r="K11" s="1"/>
      <c r="L11" s="1"/>
      <c r="M11" s="13"/>
      <c r="N11" s="2"/>
      <c r="O11" s="2"/>
      <c r="P11" s="2"/>
      <c r="Q11" s="33">
        <f>IF(SUM(K20:K25)&gt;0,ROUND(SUM(S20:S25)/SUM(K20:K25)-1,8),0)</f>
        <v>0</v>
      </c>
      <c r="R11" s="9">
        <f>AVERAGE(J43,J148,J181,J208,J277,J346)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0+J31+J37</f>
        <v>0</v>
      </c>
      <c r="L20" s="38">
        <f>0+L43</f>
        <v>0</v>
      </c>
      <c r="M20" s="13"/>
      <c r="N20" s="2"/>
      <c r="O20" s="2"/>
      <c r="P20" s="2"/>
      <c r="Q20" s="2"/>
      <c r="S20" s="9">
        <f>S43</f>
        <v>0</v>
      </c>
    </row>
    <row r="21">
      <c r="A21" s="10"/>
      <c r="B21" s="36">
        <v>1</v>
      </c>
      <c r="C21" s="1"/>
      <c r="D21" s="1"/>
      <c r="E21" s="37" t="s">
        <v>87</v>
      </c>
      <c r="F21" s="1"/>
      <c r="G21" s="1"/>
      <c r="H21" s="1"/>
      <c r="I21" s="1"/>
      <c r="J21" s="1"/>
      <c r="K21" s="38">
        <f>0+J46+J52+J58+J64+J70+J76+J82+J88+J94+J100+J106+J112+J118+J124+J130+J136+J142</f>
        <v>0</v>
      </c>
      <c r="L21" s="38">
        <f>0+L148</f>
        <v>0</v>
      </c>
      <c r="M21" s="13"/>
      <c r="N21" s="2"/>
      <c r="O21" s="2"/>
      <c r="P21" s="2"/>
      <c r="Q21" s="2"/>
      <c r="S21" s="9">
        <f>S148</f>
        <v>0</v>
      </c>
    </row>
    <row r="22">
      <c r="A22" s="10"/>
      <c r="B22" s="36">
        <v>2</v>
      </c>
      <c r="C22" s="1"/>
      <c r="D22" s="1"/>
      <c r="E22" s="37" t="s">
        <v>159</v>
      </c>
      <c r="F22" s="1"/>
      <c r="G22" s="1"/>
      <c r="H22" s="1"/>
      <c r="I22" s="1"/>
      <c r="J22" s="1"/>
      <c r="K22" s="38">
        <f>0+J151+J157+J163+J169+J175</f>
        <v>0</v>
      </c>
      <c r="L22" s="38">
        <f>0+L181</f>
        <v>0</v>
      </c>
      <c r="M22" s="13"/>
      <c r="N22" s="2"/>
      <c r="O22" s="2"/>
      <c r="P22" s="2"/>
      <c r="Q22" s="2"/>
      <c r="S22" s="9">
        <f>S181</f>
        <v>0</v>
      </c>
    </row>
    <row r="23">
      <c r="A23" s="10"/>
      <c r="B23" s="36">
        <v>4</v>
      </c>
      <c r="C23" s="1"/>
      <c r="D23" s="1"/>
      <c r="E23" s="37" t="s">
        <v>160</v>
      </c>
      <c r="F23" s="1"/>
      <c r="G23" s="1"/>
      <c r="H23" s="1"/>
      <c r="I23" s="1"/>
      <c r="J23" s="1"/>
      <c r="K23" s="38">
        <f>0+J184+J190+J196+J202</f>
        <v>0</v>
      </c>
      <c r="L23" s="38">
        <f>0+L208</f>
        <v>0</v>
      </c>
      <c r="M23" s="13"/>
      <c r="N23" s="2"/>
      <c r="O23" s="2"/>
      <c r="P23" s="2"/>
      <c r="Q23" s="2"/>
      <c r="S23" s="9">
        <f>S208</f>
        <v>0</v>
      </c>
    </row>
    <row r="24">
      <c r="A24" s="10"/>
      <c r="B24" s="36">
        <v>5</v>
      </c>
      <c r="C24" s="1"/>
      <c r="D24" s="1"/>
      <c r="E24" s="37" t="s">
        <v>161</v>
      </c>
      <c r="F24" s="1"/>
      <c r="G24" s="1"/>
      <c r="H24" s="1"/>
      <c r="I24" s="1"/>
      <c r="J24" s="1"/>
      <c r="K24" s="38">
        <f>0+J211+J217+J223+J229+J235+J241+J247+J253+J259+J265+J271</f>
        <v>0</v>
      </c>
      <c r="L24" s="38">
        <f>0+L277</f>
        <v>0</v>
      </c>
      <c r="M24" s="13"/>
      <c r="N24" s="2"/>
      <c r="O24" s="2"/>
      <c r="P24" s="2"/>
      <c r="Q24" s="2"/>
      <c r="S24" s="9">
        <f>S277</f>
        <v>0</v>
      </c>
    </row>
    <row r="25">
      <c r="A25" s="10"/>
      <c r="B25" s="36">
        <v>9</v>
      </c>
      <c r="C25" s="1"/>
      <c r="D25" s="1"/>
      <c r="E25" s="37" t="s">
        <v>88</v>
      </c>
      <c r="F25" s="1"/>
      <c r="G25" s="1"/>
      <c r="H25" s="1"/>
      <c r="I25" s="1"/>
      <c r="J25" s="1"/>
      <c r="K25" s="38">
        <f>0+J280+J286+J292+J298+J304+J310+J316+J322+J328+J334+J340</f>
        <v>0</v>
      </c>
      <c r="L25" s="38">
        <f>0+L346</f>
        <v>0</v>
      </c>
      <c r="M25" s="73"/>
      <c r="N25" s="2"/>
      <c r="O25" s="2"/>
      <c r="P25" s="2"/>
      <c r="Q25" s="2"/>
      <c r="S25" s="9">
        <f>S346</f>
        <v>0</v>
      </c>
    </row>
    <row r="26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5"/>
      <c r="N26" s="2"/>
      <c r="O26" s="2"/>
      <c r="P26" s="2"/>
      <c r="Q26" s="2"/>
    </row>
    <row r="27" ht="14" customHeight="1">
      <c r="A27" s="4"/>
      <c r="B27" s="28" t="s">
        <v>36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2"/>
      <c r="N28" s="2"/>
      <c r="O28" s="2"/>
      <c r="P28" s="2"/>
      <c r="Q28" s="2"/>
    </row>
    <row r="29" ht="18" customHeight="1">
      <c r="A29" s="10"/>
      <c r="B29" s="34" t="s">
        <v>37</v>
      </c>
      <c r="C29" s="34" t="s">
        <v>33</v>
      </c>
      <c r="D29" s="34" t="s">
        <v>38</v>
      </c>
      <c r="E29" s="34" t="s">
        <v>34</v>
      </c>
      <c r="F29" s="34" t="s">
        <v>39</v>
      </c>
      <c r="G29" s="35" t="s">
        <v>40</v>
      </c>
      <c r="H29" s="23" t="s">
        <v>41</v>
      </c>
      <c r="I29" s="23" t="s">
        <v>42</v>
      </c>
      <c r="J29" s="23" t="s">
        <v>17</v>
      </c>
      <c r="K29" s="35" t="s">
        <v>43</v>
      </c>
      <c r="L29" s="23" t="s">
        <v>18</v>
      </c>
      <c r="M29" s="73"/>
      <c r="N29" s="2"/>
      <c r="O29" s="2"/>
      <c r="P29" s="2"/>
      <c r="Q29" s="2"/>
    </row>
    <row r="30" ht="40" customHeight="1">
      <c r="A30" s="10"/>
      <c r="B30" s="39" t="s">
        <v>44</v>
      </c>
      <c r="C30" s="1"/>
      <c r="D30" s="1"/>
      <c r="E30" s="1"/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>
      <c r="A31" s="10"/>
      <c r="B31" s="41">
        <v>1</v>
      </c>
      <c r="C31" s="42" t="s">
        <v>89</v>
      </c>
      <c r="D31" s="42" t="s">
        <v>90</v>
      </c>
      <c r="E31" s="42" t="s">
        <v>91</v>
      </c>
      <c r="F31" s="42" t="s">
        <v>7</v>
      </c>
      <c r="G31" s="43" t="s">
        <v>92</v>
      </c>
      <c r="H31" s="44">
        <v>5362</v>
      </c>
      <c r="I31" s="45">
        <v>0</v>
      </c>
      <c r="J31" s="46">
        <f>ROUND(H31*I31,2)</f>
        <v>0</v>
      </c>
      <c r="K31" s="47">
        <v>0.20999999999999999</v>
      </c>
      <c r="L31" s="48">
        <f>ROUND(J31*1.21,2)</f>
        <v>0</v>
      </c>
      <c r="M31" s="13"/>
      <c r="N31" s="2"/>
      <c r="O31" s="2"/>
      <c r="P31" s="2"/>
      <c r="Q31" s="33">
        <f>IF(ISNUMBER(K31),IF(H31&gt;0,IF(I31&gt;0,J31,0),0),0)</f>
        <v>0</v>
      </c>
      <c r="R31" s="9">
        <f>IF(ISNUMBER(K31)=FALSE,J31,0)</f>
        <v>0</v>
      </c>
    </row>
    <row r="32">
      <c r="A32" s="10"/>
      <c r="B32" s="49" t="s">
        <v>48</v>
      </c>
      <c r="C32" s="1"/>
      <c r="D32" s="1"/>
      <c r="E32" s="50" t="s">
        <v>93</v>
      </c>
      <c r="F32" s="1"/>
      <c r="G32" s="1"/>
      <c r="H32" s="40"/>
      <c r="I32" s="1"/>
      <c r="J32" s="40"/>
      <c r="K32" s="1"/>
      <c r="L32" s="1"/>
      <c r="M32" s="13"/>
      <c r="N32" s="2"/>
      <c r="O32" s="2"/>
      <c r="P32" s="2"/>
      <c r="Q32" s="2"/>
    </row>
    <row r="33">
      <c r="A33" s="10"/>
      <c r="B33" s="49" t="s">
        <v>50</v>
      </c>
      <c r="C33" s="1"/>
      <c r="D33" s="1"/>
      <c r="E33" s="50" t="s">
        <v>162</v>
      </c>
      <c r="F33" s="1"/>
      <c r="G33" s="1"/>
      <c r="H33" s="40"/>
      <c r="I33" s="1"/>
      <c r="J33" s="40"/>
      <c r="K33" s="1"/>
      <c r="L33" s="1"/>
      <c r="M33" s="13"/>
      <c r="N33" s="2"/>
      <c r="O33" s="2"/>
      <c r="P33" s="2"/>
      <c r="Q33" s="2"/>
    </row>
    <row r="34">
      <c r="A34" s="10"/>
      <c r="B34" s="49" t="s">
        <v>52</v>
      </c>
      <c r="C34" s="1"/>
      <c r="D34" s="1"/>
      <c r="E34" s="50" t="s">
        <v>95</v>
      </c>
      <c r="F34" s="1"/>
      <c r="G34" s="1"/>
      <c r="H34" s="40"/>
      <c r="I34" s="1"/>
      <c r="J34" s="40"/>
      <c r="K34" s="1"/>
      <c r="L34" s="1"/>
      <c r="M34" s="13"/>
      <c r="N34" s="2"/>
      <c r="O34" s="2"/>
      <c r="P34" s="2"/>
      <c r="Q34" s="2"/>
    </row>
    <row r="35">
      <c r="A35" s="10"/>
      <c r="B35" s="49" t="s">
        <v>54</v>
      </c>
      <c r="C35" s="1"/>
      <c r="D35" s="1"/>
      <c r="E35" s="50" t="s">
        <v>55</v>
      </c>
      <c r="F35" s="1"/>
      <c r="G35" s="1"/>
      <c r="H35" s="40"/>
      <c r="I35" s="1"/>
      <c r="J35" s="40"/>
      <c r="K35" s="1"/>
      <c r="L35" s="1"/>
      <c r="M35" s="13"/>
      <c r="N35" s="2"/>
      <c r="O35" s="2"/>
      <c r="P35" s="2"/>
      <c r="Q35" s="2"/>
    </row>
    <row r="36" thickBot="1" ht="13.5">
      <c r="A36" s="10"/>
      <c r="B36" s="51" t="s">
        <v>56</v>
      </c>
      <c r="C36" s="52"/>
      <c r="D36" s="52"/>
      <c r="E36" s="53"/>
      <c r="F36" s="52"/>
      <c r="G36" s="52"/>
      <c r="H36" s="54"/>
      <c r="I36" s="52"/>
      <c r="J36" s="54"/>
      <c r="K36" s="52"/>
      <c r="L36" s="52"/>
      <c r="M36" s="13"/>
      <c r="N36" s="2"/>
      <c r="O36" s="2"/>
      <c r="P36" s="2"/>
      <c r="Q36" s="2"/>
    </row>
    <row r="37" thickTop="1" ht="13.5">
      <c r="A37" s="10"/>
      <c r="B37" s="41">
        <v>2</v>
      </c>
      <c r="C37" s="42" t="s">
        <v>89</v>
      </c>
      <c r="D37" s="42" t="s">
        <v>163</v>
      </c>
      <c r="E37" s="42" t="s">
        <v>91</v>
      </c>
      <c r="F37" s="42" t="s">
        <v>7</v>
      </c>
      <c r="G37" s="43" t="s">
        <v>92</v>
      </c>
      <c r="H37" s="55">
        <v>5786</v>
      </c>
      <c r="I37" s="56">
        <v>0</v>
      </c>
      <c r="J37" s="57">
        <f>ROUND(H37*I37,2)</f>
        <v>0</v>
      </c>
      <c r="K37" s="58">
        <v>0.20999999999999999</v>
      </c>
      <c r="L37" s="59">
        <f>ROUND(J37*1.21,2)</f>
        <v>0</v>
      </c>
      <c r="M37" s="13"/>
      <c r="N37" s="2"/>
      <c r="O37" s="2"/>
      <c r="P37" s="2"/>
      <c r="Q37" s="33">
        <f>IF(ISNUMBER(K37),IF(H37&gt;0,IF(I37&gt;0,J37,0),0),0)</f>
        <v>0</v>
      </c>
      <c r="R37" s="9">
        <f>IF(ISNUMBER(K37)=FALSE,J37,0)</f>
        <v>0</v>
      </c>
    </row>
    <row r="38" ht="25.5">
      <c r="A38" s="10"/>
      <c r="B38" s="49" t="s">
        <v>48</v>
      </c>
      <c r="C38" s="1"/>
      <c r="D38" s="1"/>
      <c r="E38" s="50" t="s">
        <v>164</v>
      </c>
      <c r="F38" s="1"/>
      <c r="G38" s="1"/>
      <c r="H38" s="40"/>
      <c r="I38" s="1"/>
      <c r="J38" s="40"/>
      <c r="K38" s="1"/>
      <c r="L38" s="1"/>
      <c r="M38" s="13"/>
      <c r="N38" s="2"/>
      <c r="O38" s="2"/>
      <c r="P38" s="2"/>
      <c r="Q38" s="2"/>
    </row>
    <row r="39">
      <c r="A39" s="10"/>
      <c r="B39" s="49" t="s">
        <v>50</v>
      </c>
      <c r="C39" s="1"/>
      <c r="D39" s="1"/>
      <c r="E39" s="50" t="s">
        <v>165</v>
      </c>
      <c r="F39" s="1"/>
      <c r="G39" s="1"/>
      <c r="H39" s="40"/>
      <c r="I39" s="1"/>
      <c r="J39" s="40"/>
      <c r="K39" s="1"/>
      <c r="L39" s="1"/>
      <c r="M39" s="13"/>
      <c r="N39" s="2"/>
      <c r="O39" s="2"/>
      <c r="P39" s="2"/>
      <c r="Q39" s="2"/>
    </row>
    <row r="40">
      <c r="A40" s="10"/>
      <c r="B40" s="49" t="s">
        <v>52</v>
      </c>
      <c r="C40" s="1"/>
      <c r="D40" s="1"/>
      <c r="E40" s="50" t="s">
        <v>95</v>
      </c>
      <c r="F40" s="1"/>
      <c r="G40" s="1"/>
      <c r="H40" s="40"/>
      <c r="I40" s="1"/>
      <c r="J40" s="40"/>
      <c r="K40" s="1"/>
      <c r="L40" s="1"/>
      <c r="M40" s="13"/>
      <c r="N40" s="2"/>
      <c r="O40" s="2"/>
      <c r="P40" s="2"/>
      <c r="Q40" s="2"/>
    </row>
    <row r="41">
      <c r="A41" s="10"/>
      <c r="B41" s="49" t="s">
        <v>54</v>
      </c>
      <c r="C41" s="1"/>
      <c r="D41" s="1"/>
      <c r="E41" s="50" t="s">
        <v>55</v>
      </c>
      <c r="F41" s="1"/>
      <c r="G41" s="1"/>
      <c r="H41" s="40"/>
      <c r="I41" s="1"/>
      <c r="J41" s="40"/>
      <c r="K41" s="1"/>
      <c r="L41" s="1"/>
      <c r="M41" s="13"/>
      <c r="N41" s="2"/>
      <c r="O41" s="2"/>
      <c r="P41" s="2"/>
      <c r="Q41" s="2"/>
    </row>
    <row r="42" thickBot="1" ht="13.5">
      <c r="A42" s="10"/>
      <c r="B42" s="51" t="s">
        <v>56</v>
      </c>
      <c r="C42" s="52"/>
      <c r="D42" s="52"/>
      <c r="E42" s="53"/>
      <c r="F42" s="52"/>
      <c r="G42" s="52"/>
      <c r="H42" s="54"/>
      <c r="I42" s="52"/>
      <c r="J42" s="54"/>
      <c r="K42" s="52"/>
      <c r="L42" s="52"/>
      <c r="M42" s="13"/>
      <c r="N42" s="2"/>
      <c r="O42" s="2"/>
      <c r="P42" s="2"/>
      <c r="Q42" s="2"/>
    </row>
    <row r="43" thickTop="1" thickBot="1" ht="25" customHeight="1">
      <c r="A43" s="10"/>
      <c r="B43" s="1"/>
      <c r="C43" s="60">
        <v>0</v>
      </c>
      <c r="D43" s="1"/>
      <c r="E43" s="60" t="s">
        <v>35</v>
      </c>
      <c r="F43" s="1"/>
      <c r="G43" s="61" t="s">
        <v>80</v>
      </c>
      <c r="H43" s="62">
        <f>J31+J37</f>
        <v>0</v>
      </c>
      <c r="I43" s="61" t="s">
        <v>81</v>
      </c>
      <c r="J43" s="63">
        <f>(L43-H43)</f>
        <v>0</v>
      </c>
      <c r="K43" s="61" t="s">
        <v>82</v>
      </c>
      <c r="L43" s="64">
        <f>ROUND((J31+J37)*1.21,2)</f>
        <v>0</v>
      </c>
      <c r="M43" s="13"/>
      <c r="N43" s="2"/>
      <c r="O43" s="2"/>
      <c r="P43" s="2"/>
      <c r="Q43" s="33">
        <f>0+Q31+Q37</f>
        <v>0</v>
      </c>
      <c r="R43" s="9">
        <f>0+R31+R37</f>
        <v>0</v>
      </c>
      <c r="S43" s="65">
        <f>Q43*(1+J43)+R43</f>
        <v>0</v>
      </c>
    </row>
    <row r="44" thickTop="1" thickBot="1" ht="25" customHeight="1">
      <c r="A44" s="10"/>
      <c r="B44" s="66"/>
      <c r="C44" s="66"/>
      <c r="D44" s="66"/>
      <c r="E44" s="66"/>
      <c r="F44" s="66"/>
      <c r="G44" s="67" t="s">
        <v>83</v>
      </c>
      <c r="H44" s="68">
        <f>0+J31+J37</f>
        <v>0</v>
      </c>
      <c r="I44" s="67" t="s">
        <v>84</v>
      </c>
      <c r="J44" s="69">
        <f>0+J43</f>
        <v>0</v>
      </c>
      <c r="K44" s="67" t="s">
        <v>85</v>
      </c>
      <c r="L44" s="70">
        <f>0+L43</f>
        <v>0</v>
      </c>
      <c r="M44" s="13"/>
      <c r="N44" s="2"/>
      <c r="O44" s="2"/>
      <c r="P44" s="2"/>
      <c r="Q44" s="2"/>
    </row>
    <row r="45" ht="40" customHeight="1">
      <c r="A45" s="10"/>
      <c r="B45" s="74" t="s">
        <v>102</v>
      </c>
      <c r="C45" s="1"/>
      <c r="D45" s="1"/>
      <c r="E45" s="1"/>
      <c r="F45" s="1"/>
      <c r="G45" s="1"/>
      <c r="H45" s="40"/>
      <c r="I45" s="1"/>
      <c r="J45" s="40"/>
      <c r="K45" s="1"/>
      <c r="L45" s="1"/>
      <c r="M45" s="13"/>
      <c r="N45" s="2"/>
      <c r="O45" s="2"/>
      <c r="P45" s="2"/>
      <c r="Q45" s="2"/>
    </row>
    <row r="46">
      <c r="A46" s="10"/>
      <c r="B46" s="41">
        <v>3</v>
      </c>
      <c r="C46" s="42" t="s">
        <v>166</v>
      </c>
      <c r="D46" s="42" t="s">
        <v>7</v>
      </c>
      <c r="E46" s="42" t="s">
        <v>167</v>
      </c>
      <c r="F46" s="42" t="s">
        <v>7</v>
      </c>
      <c r="G46" s="43" t="s">
        <v>123</v>
      </c>
      <c r="H46" s="44">
        <v>2010</v>
      </c>
      <c r="I46" s="45">
        <v>0</v>
      </c>
      <c r="J46" s="46">
        <f>ROUND(H46*I46,2)</f>
        <v>0</v>
      </c>
      <c r="K46" s="47">
        <v>0.20999999999999999</v>
      </c>
      <c r="L46" s="48">
        <f>ROUND(J46*1.21,2)</f>
        <v>0</v>
      </c>
      <c r="M46" s="13"/>
      <c r="N46" s="2"/>
      <c r="O46" s="2"/>
      <c r="P46" s="2"/>
      <c r="Q46" s="33">
        <f>IF(ISNUMBER(K46),IF(H46&gt;0,IF(I46&gt;0,J46,0),0),0)</f>
        <v>0</v>
      </c>
      <c r="R46" s="9">
        <f>IF(ISNUMBER(K46)=FALSE,J46,0)</f>
        <v>0</v>
      </c>
    </row>
    <row r="47" ht="51">
      <c r="A47" s="10"/>
      <c r="B47" s="49" t="s">
        <v>48</v>
      </c>
      <c r="C47" s="1"/>
      <c r="D47" s="1"/>
      <c r="E47" s="50" t="s">
        <v>168</v>
      </c>
      <c r="F47" s="1"/>
      <c r="G47" s="1"/>
      <c r="H47" s="40"/>
      <c r="I47" s="1"/>
      <c r="J47" s="40"/>
      <c r="K47" s="1"/>
      <c r="L47" s="1"/>
      <c r="M47" s="13"/>
      <c r="N47" s="2"/>
      <c r="O47" s="2"/>
      <c r="P47" s="2"/>
      <c r="Q47" s="2"/>
    </row>
    <row r="48" ht="25.5">
      <c r="A48" s="10"/>
      <c r="B48" s="49" t="s">
        <v>50</v>
      </c>
      <c r="C48" s="1"/>
      <c r="D48" s="1"/>
      <c r="E48" s="50" t="s">
        <v>169</v>
      </c>
      <c r="F48" s="1"/>
      <c r="G48" s="1"/>
      <c r="H48" s="40"/>
      <c r="I48" s="1"/>
      <c r="J48" s="40"/>
      <c r="K48" s="1"/>
      <c r="L48" s="1"/>
      <c r="M48" s="13"/>
      <c r="N48" s="2"/>
      <c r="O48" s="2"/>
      <c r="P48" s="2"/>
      <c r="Q48" s="2"/>
    </row>
    <row r="49" ht="357">
      <c r="A49" s="10"/>
      <c r="B49" s="49" t="s">
        <v>52</v>
      </c>
      <c r="C49" s="1"/>
      <c r="D49" s="1"/>
      <c r="E49" s="50" t="s">
        <v>145</v>
      </c>
      <c r="F49" s="1"/>
      <c r="G49" s="1"/>
      <c r="H49" s="40"/>
      <c r="I49" s="1"/>
      <c r="J49" s="40"/>
      <c r="K49" s="1"/>
      <c r="L49" s="1"/>
      <c r="M49" s="13"/>
      <c r="N49" s="2"/>
      <c r="O49" s="2"/>
      <c r="P49" s="2"/>
      <c r="Q49" s="2"/>
    </row>
    <row r="50">
      <c r="A50" s="10"/>
      <c r="B50" s="49" t="s">
        <v>54</v>
      </c>
      <c r="C50" s="1"/>
      <c r="D50" s="1"/>
      <c r="E50" s="50" t="s">
        <v>55</v>
      </c>
      <c r="F50" s="1"/>
      <c r="G50" s="1"/>
      <c r="H50" s="40"/>
      <c r="I50" s="1"/>
      <c r="J50" s="40"/>
      <c r="K50" s="1"/>
      <c r="L50" s="1"/>
      <c r="M50" s="13"/>
      <c r="N50" s="2"/>
      <c r="O50" s="2"/>
      <c r="P50" s="2"/>
      <c r="Q50" s="2"/>
    </row>
    <row r="51" thickBot="1" ht="13.5">
      <c r="A51" s="10"/>
      <c r="B51" s="51" t="s">
        <v>56</v>
      </c>
      <c r="C51" s="52"/>
      <c r="D51" s="52"/>
      <c r="E51" s="53"/>
      <c r="F51" s="52"/>
      <c r="G51" s="52"/>
      <c r="H51" s="54"/>
      <c r="I51" s="52"/>
      <c r="J51" s="54"/>
      <c r="K51" s="52"/>
      <c r="L51" s="52"/>
      <c r="M51" s="13"/>
      <c r="N51" s="2"/>
      <c r="O51" s="2"/>
      <c r="P51" s="2"/>
      <c r="Q51" s="2"/>
    </row>
    <row r="52" thickTop="1" ht="13.5">
      <c r="A52" s="10"/>
      <c r="B52" s="41">
        <v>4</v>
      </c>
      <c r="C52" s="42" t="s">
        <v>141</v>
      </c>
      <c r="D52" s="42" t="s">
        <v>7</v>
      </c>
      <c r="E52" s="42" t="s">
        <v>142</v>
      </c>
      <c r="F52" s="42" t="s">
        <v>7</v>
      </c>
      <c r="G52" s="43" t="s">
        <v>123</v>
      </c>
      <c r="H52" s="55">
        <v>3351</v>
      </c>
      <c r="I52" s="56">
        <v>0</v>
      </c>
      <c r="J52" s="57">
        <f>ROUND(H52*I52,2)</f>
        <v>0</v>
      </c>
      <c r="K52" s="58">
        <v>0.20999999999999999</v>
      </c>
      <c r="L52" s="59">
        <f>ROUND(J52*1.21,2)</f>
        <v>0</v>
      </c>
      <c r="M52" s="13"/>
      <c r="N52" s="2"/>
      <c r="O52" s="2"/>
      <c r="P52" s="2"/>
      <c r="Q52" s="33">
        <f>IF(ISNUMBER(K52),IF(H52&gt;0,IF(I52&gt;0,J52,0),0),0)</f>
        <v>0</v>
      </c>
      <c r="R52" s="9">
        <f>IF(ISNUMBER(K52)=FALSE,J52,0)</f>
        <v>0</v>
      </c>
    </row>
    <row r="53" ht="63.75">
      <c r="A53" s="10"/>
      <c r="B53" s="49" t="s">
        <v>48</v>
      </c>
      <c r="C53" s="1"/>
      <c r="D53" s="1"/>
      <c r="E53" s="50" t="s">
        <v>170</v>
      </c>
      <c r="F53" s="1"/>
      <c r="G53" s="1"/>
      <c r="H53" s="40"/>
      <c r="I53" s="1"/>
      <c r="J53" s="40"/>
      <c r="K53" s="1"/>
      <c r="L53" s="1"/>
      <c r="M53" s="13"/>
      <c r="N53" s="2"/>
      <c r="O53" s="2"/>
      <c r="P53" s="2"/>
      <c r="Q53" s="2"/>
    </row>
    <row r="54" ht="25.5">
      <c r="A54" s="10"/>
      <c r="B54" s="49" t="s">
        <v>50</v>
      </c>
      <c r="C54" s="1"/>
      <c r="D54" s="1"/>
      <c r="E54" s="50" t="s">
        <v>171</v>
      </c>
      <c r="F54" s="1"/>
      <c r="G54" s="1"/>
      <c r="H54" s="40"/>
      <c r="I54" s="1"/>
      <c r="J54" s="40"/>
      <c r="K54" s="1"/>
      <c r="L54" s="1"/>
      <c r="M54" s="13"/>
      <c r="N54" s="2"/>
      <c r="O54" s="2"/>
      <c r="P54" s="2"/>
      <c r="Q54" s="2"/>
    </row>
    <row r="55" ht="357">
      <c r="A55" s="10"/>
      <c r="B55" s="49" t="s">
        <v>52</v>
      </c>
      <c r="C55" s="1"/>
      <c r="D55" s="1"/>
      <c r="E55" s="50" t="s">
        <v>145</v>
      </c>
      <c r="F55" s="1"/>
      <c r="G55" s="1"/>
      <c r="H55" s="40"/>
      <c r="I55" s="1"/>
      <c r="J55" s="40"/>
      <c r="K55" s="1"/>
      <c r="L55" s="1"/>
      <c r="M55" s="13"/>
      <c r="N55" s="2"/>
      <c r="O55" s="2"/>
      <c r="P55" s="2"/>
      <c r="Q55" s="2"/>
    </row>
    <row r="56">
      <c r="A56" s="10"/>
      <c r="B56" s="49" t="s">
        <v>54</v>
      </c>
      <c r="C56" s="1"/>
      <c r="D56" s="1"/>
      <c r="E56" s="50" t="s">
        <v>55</v>
      </c>
      <c r="F56" s="1"/>
      <c r="G56" s="1"/>
      <c r="H56" s="40"/>
      <c r="I56" s="1"/>
      <c r="J56" s="40"/>
      <c r="K56" s="1"/>
      <c r="L56" s="1"/>
      <c r="M56" s="13"/>
      <c r="N56" s="2"/>
      <c r="O56" s="2"/>
      <c r="P56" s="2"/>
      <c r="Q56" s="2"/>
    </row>
    <row r="57" thickBot="1" ht="13.5">
      <c r="A57" s="10"/>
      <c r="B57" s="51" t="s">
        <v>56</v>
      </c>
      <c r="C57" s="52"/>
      <c r="D57" s="52"/>
      <c r="E57" s="53"/>
      <c r="F57" s="52"/>
      <c r="G57" s="52"/>
      <c r="H57" s="54"/>
      <c r="I57" s="52"/>
      <c r="J57" s="54"/>
      <c r="K57" s="52"/>
      <c r="L57" s="52"/>
      <c r="M57" s="13"/>
      <c r="N57" s="2"/>
      <c r="O57" s="2"/>
      <c r="P57" s="2"/>
      <c r="Q57" s="2"/>
    </row>
    <row r="58" thickTop="1" ht="13.5">
      <c r="A58" s="10"/>
      <c r="B58" s="41">
        <v>5</v>
      </c>
      <c r="C58" s="42" t="s">
        <v>172</v>
      </c>
      <c r="D58" s="42" t="s">
        <v>90</v>
      </c>
      <c r="E58" s="42" t="s">
        <v>173</v>
      </c>
      <c r="F58" s="42" t="s">
        <v>7</v>
      </c>
      <c r="G58" s="43" t="s">
        <v>123</v>
      </c>
      <c r="H58" s="55">
        <v>670</v>
      </c>
      <c r="I58" s="56">
        <v>0</v>
      </c>
      <c r="J58" s="57">
        <f>ROUND(H58*I58,2)</f>
        <v>0</v>
      </c>
      <c r="K58" s="58">
        <v>0.20999999999999999</v>
      </c>
      <c r="L58" s="59">
        <f>ROUND(J58*1.21,2)</f>
        <v>0</v>
      </c>
      <c r="M58" s="13"/>
      <c r="N58" s="2"/>
      <c r="O58" s="2"/>
      <c r="P58" s="2"/>
      <c r="Q58" s="33">
        <f>IF(ISNUMBER(K58),IF(H58&gt;0,IF(I58&gt;0,J58,0),0),0)</f>
        <v>0</v>
      </c>
      <c r="R58" s="9">
        <f>IF(ISNUMBER(K58)=FALSE,J58,0)</f>
        <v>0</v>
      </c>
    </row>
    <row r="59">
      <c r="A59" s="10"/>
      <c r="B59" s="49" t="s">
        <v>48</v>
      </c>
      <c r="C59" s="1"/>
      <c r="D59" s="1"/>
      <c r="E59" s="50" t="s">
        <v>93</v>
      </c>
      <c r="F59" s="1"/>
      <c r="G59" s="1"/>
      <c r="H59" s="40"/>
      <c r="I59" s="1"/>
      <c r="J59" s="40"/>
      <c r="K59" s="1"/>
      <c r="L59" s="1"/>
      <c r="M59" s="13"/>
      <c r="N59" s="2"/>
      <c r="O59" s="2"/>
      <c r="P59" s="2"/>
      <c r="Q59" s="2"/>
    </row>
    <row r="60" ht="25.5">
      <c r="A60" s="10"/>
      <c r="B60" s="49" t="s">
        <v>50</v>
      </c>
      <c r="C60" s="1"/>
      <c r="D60" s="1"/>
      <c r="E60" s="50" t="s">
        <v>174</v>
      </c>
      <c r="F60" s="1"/>
      <c r="G60" s="1"/>
      <c r="H60" s="40"/>
      <c r="I60" s="1"/>
      <c r="J60" s="40"/>
      <c r="K60" s="1"/>
      <c r="L60" s="1"/>
      <c r="M60" s="13"/>
      <c r="N60" s="2"/>
      <c r="O60" s="2"/>
      <c r="P60" s="2"/>
      <c r="Q60" s="2"/>
    </row>
    <row r="61" ht="306">
      <c r="A61" s="10"/>
      <c r="B61" s="49" t="s">
        <v>52</v>
      </c>
      <c r="C61" s="1"/>
      <c r="D61" s="1"/>
      <c r="E61" s="50" t="s">
        <v>175</v>
      </c>
      <c r="F61" s="1"/>
      <c r="G61" s="1"/>
      <c r="H61" s="40"/>
      <c r="I61" s="1"/>
      <c r="J61" s="40"/>
      <c r="K61" s="1"/>
      <c r="L61" s="1"/>
      <c r="M61" s="13"/>
      <c r="N61" s="2"/>
      <c r="O61" s="2"/>
      <c r="P61" s="2"/>
      <c r="Q61" s="2"/>
    </row>
    <row r="62">
      <c r="A62" s="10"/>
      <c r="B62" s="49" t="s">
        <v>54</v>
      </c>
      <c r="C62" s="1"/>
      <c r="D62" s="1"/>
      <c r="E62" s="50" t="s">
        <v>55</v>
      </c>
      <c r="F62" s="1"/>
      <c r="G62" s="1"/>
      <c r="H62" s="40"/>
      <c r="I62" s="1"/>
      <c r="J62" s="40"/>
      <c r="K62" s="1"/>
      <c r="L62" s="1"/>
      <c r="M62" s="13"/>
      <c r="N62" s="2"/>
      <c r="O62" s="2"/>
      <c r="P62" s="2"/>
      <c r="Q62" s="2"/>
    </row>
    <row r="63" thickBot="1" ht="13.5">
      <c r="A63" s="10"/>
      <c r="B63" s="51" t="s">
        <v>56</v>
      </c>
      <c r="C63" s="52"/>
      <c r="D63" s="52"/>
      <c r="E63" s="53"/>
      <c r="F63" s="52"/>
      <c r="G63" s="52"/>
      <c r="H63" s="54"/>
      <c r="I63" s="52"/>
      <c r="J63" s="54"/>
      <c r="K63" s="52"/>
      <c r="L63" s="52"/>
      <c r="M63" s="13"/>
      <c r="N63" s="2"/>
      <c r="O63" s="2"/>
      <c r="P63" s="2"/>
      <c r="Q63" s="2"/>
    </row>
    <row r="64" thickTop="1" ht="13.5">
      <c r="A64" s="10"/>
      <c r="B64" s="41">
        <v>6</v>
      </c>
      <c r="C64" s="42" t="s">
        <v>172</v>
      </c>
      <c r="D64" s="42" t="s">
        <v>163</v>
      </c>
      <c r="E64" s="42" t="s">
        <v>173</v>
      </c>
      <c r="F64" s="42" t="s">
        <v>7</v>
      </c>
      <c r="G64" s="43" t="s">
        <v>123</v>
      </c>
      <c r="H64" s="55">
        <v>995.15999999999997</v>
      </c>
      <c r="I64" s="56">
        <v>0</v>
      </c>
      <c r="J64" s="57">
        <f>ROUND(H64*I64,2)</f>
        <v>0</v>
      </c>
      <c r="K64" s="58">
        <v>0.20999999999999999</v>
      </c>
      <c r="L64" s="59">
        <f>ROUND(J64*1.21,2)</f>
        <v>0</v>
      </c>
      <c r="M64" s="13"/>
      <c r="N64" s="2"/>
      <c r="O64" s="2"/>
      <c r="P64" s="2"/>
      <c r="Q64" s="33">
        <f>IF(ISNUMBER(K64),IF(H64&gt;0,IF(I64&gt;0,J64,0),0),0)</f>
        <v>0</v>
      </c>
      <c r="R64" s="9">
        <f>IF(ISNUMBER(K64)=FALSE,J64,0)</f>
        <v>0</v>
      </c>
    </row>
    <row r="65">
      <c r="A65" s="10"/>
      <c r="B65" s="49" t="s">
        <v>48</v>
      </c>
      <c r="C65" s="1"/>
      <c r="D65" s="1"/>
      <c r="E65" s="50" t="s">
        <v>176</v>
      </c>
      <c r="F65" s="1"/>
      <c r="G65" s="1"/>
      <c r="H65" s="40"/>
      <c r="I65" s="1"/>
      <c r="J65" s="40"/>
      <c r="K65" s="1"/>
      <c r="L65" s="1"/>
      <c r="M65" s="13"/>
      <c r="N65" s="2"/>
      <c r="O65" s="2"/>
      <c r="P65" s="2"/>
      <c r="Q65" s="2"/>
    </row>
    <row r="66" ht="51">
      <c r="A66" s="10"/>
      <c r="B66" s="49" t="s">
        <v>50</v>
      </c>
      <c r="C66" s="1"/>
      <c r="D66" s="1"/>
      <c r="E66" s="50" t="s">
        <v>177</v>
      </c>
      <c r="F66" s="1"/>
      <c r="G66" s="1"/>
      <c r="H66" s="40"/>
      <c r="I66" s="1"/>
      <c r="J66" s="40"/>
      <c r="K66" s="1"/>
      <c r="L66" s="1"/>
      <c r="M66" s="13"/>
      <c r="N66" s="2"/>
      <c r="O66" s="2"/>
      <c r="P66" s="2"/>
      <c r="Q66" s="2"/>
    </row>
    <row r="67" ht="306">
      <c r="A67" s="10"/>
      <c r="B67" s="49" t="s">
        <v>52</v>
      </c>
      <c r="C67" s="1"/>
      <c r="D67" s="1"/>
      <c r="E67" s="50" t="s">
        <v>175</v>
      </c>
      <c r="F67" s="1"/>
      <c r="G67" s="1"/>
      <c r="H67" s="40"/>
      <c r="I67" s="1"/>
      <c r="J67" s="40"/>
      <c r="K67" s="1"/>
      <c r="L67" s="1"/>
      <c r="M67" s="13"/>
      <c r="N67" s="2"/>
      <c r="O67" s="2"/>
      <c r="P67" s="2"/>
      <c r="Q67" s="2"/>
    </row>
    <row r="68">
      <c r="A68" s="10"/>
      <c r="B68" s="49" t="s">
        <v>54</v>
      </c>
      <c r="C68" s="1"/>
      <c r="D68" s="1"/>
      <c r="E68" s="50" t="s">
        <v>55</v>
      </c>
      <c r="F68" s="1"/>
      <c r="G68" s="1"/>
      <c r="H68" s="40"/>
      <c r="I68" s="1"/>
      <c r="J68" s="40"/>
      <c r="K68" s="1"/>
      <c r="L68" s="1"/>
      <c r="M68" s="13"/>
      <c r="N68" s="2"/>
      <c r="O68" s="2"/>
      <c r="P68" s="2"/>
      <c r="Q68" s="2"/>
    </row>
    <row r="69" thickBot="1" ht="13.5">
      <c r="A69" s="10"/>
      <c r="B69" s="51" t="s">
        <v>56</v>
      </c>
      <c r="C69" s="52"/>
      <c r="D69" s="52"/>
      <c r="E69" s="53"/>
      <c r="F69" s="52"/>
      <c r="G69" s="52"/>
      <c r="H69" s="54"/>
      <c r="I69" s="52"/>
      <c r="J69" s="54"/>
      <c r="K69" s="52"/>
      <c r="L69" s="52"/>
      <c r="M69" s="13"/>
      <c r="N69" s="2"/>
      <c r="O69" s="2"/>
      <c r="P69" s="2"/>
      <c r="Q69" s="2"/>
    </row>
    <row r="70" thickTop="1" ht="13.5">
      <c r="A70" s="10"/>
      <c r="B70" s="41">
        <v>7</v>
      </c>
      <c r="C70" s="42" t="s">
        <v>178</v>
      </c>
      <c r="D70" s="42" t="s">
        <v>7</v>
      </c>
      <c r="E70" s="42" t="s">
        <v>179</v>
      </c>
      <c r="F70" s="42" t="s">
        <v>7</v>
      </c>
      <c r="G70" s="43" t="s">
        <v>123</v>
      </c>
      <c r="H70" s="55">
        <v>883</v>
      </c>
      <c r="I70" s="56">
        <v>0</v>
      </c>
      <c r="J70" s="57">
        <f>ROUND(H70*I70,2)</f>
        <v>0</v>
      </c>
      <c r="K70" s="58">
        <v>0.20999999999999999</v>
      </c>
      <c r="L70" s="59">
        <f>ROUND(J70*1.21,2)</f>
        <v>0</v>
      </c>
      <c r="M70" s="13"/>
      <c r="N70" s="2"/>
      <c r="O70" s="2"/>
      <c r="P70" s="2"/>
      <c r="Q70" s="33">
        <f>IF(ISNUMBER(K70),IF(H70&gt;0,IF(I70&gt;0,J70,0),0),0)</f>
        <v>0</v>
      </c>
      <c r="R70" s="9">
        <f>IF(ISNUMBER(K70)=FALSE,J70,0)</f>
        <v>0</v>
      </c>
    </row>
    <row r="71" ht="38.25">
      <c r="A71" s="10"/>
      <c r="B71" s="49" t="s">
        <v>48</v>
      </c>
      <c r="C71" s="1"/>
      <c r="D71" s="1"/>
      <c r="E71" s="50" t="s">
        <v>180</v>
      </c>
      <c r="F71" s="1"/>
      <c r="G71" s="1"/>
      <c r="H71" s="40"/>
      <c r="I71" s="1"/>
      <c r="J71" s="40"/>
      <c r="K71" s="1"/>
      <c r="L71" s="1"/>
      <c r="M71" s="13"/>
      <c r="N71" s="2"/>
      <c r="O71" s="2"/>
      <c r="P71" s="2"/>
      <c r="Q71" s="2"/>
    </row>
    <row r="72" ht="25.5">
      <c r="A72" s="10"/>
      <c r="B72" s="49" t="s">
        <v>50</v>
      </c>
      <c r="C72" s="1"/>
      <c r="D72" s="1"/>
      <c r="E72" s="50" t="s">
        <v>181</v>
      </c>
      <c r="F72" s="1"/>
      <c r="G72" s="1"/>
      <c r="H72" s="40"/>
      <c r="I72" s="1"/>
      <c r="J72" s="40"/>
      <c r="K72" s="1"/>
      <c r="L72" s="1"/>
      <c r="M72" s="13"/>
      <c r="N72" s="2"/>
      <c r="O72" s="2"/>
      <c r="P72" s="2"/>
      <c r="Q72" s="2"/>
    </row>
    <row r="73" ht="318.75">
      <c r="A73" s="10"/>
      <c r="B73" s="49" t="s">
        <v>52</v>
      </c>
      <c r="C73" s="1"/>
      <c r="D73" s="1"/>
      <c r="E73" s="50" t="s">
        <v>182</v>
      </c>
      <c r="F73" s="1"/>
      <c r="G73" s="1"/>
      <c r="H73" s="40"/>
      <c r="I73" s="1"/>
      <c r="J73" s="40"/>
      <c r="K73" s="1"/>
      <c r="L73" s="1"/>
      <c r="M73" s="13"/>
      <c r="N73" s="2"/>
      <c r="O73" s="2"/>
      <c r="P73" s="2"/>
      <c r="Q73" s="2"/>
    </row>
    <row r="74">
      <c r="A74" s="10"/>
      <c r="B74" s="49" t="s">
        <v>54</v>
      </c>
      <c r="C74" s="1"/>
      <c r="D74" s="1"/>
      <c r="E74" s="50" t="s">
        <v>55</v>
      </c>
      <c r="F74" s="1"/>
      <c r="G74" s="1"/>
      <c r="H74" s="40"/>
      <c r="I74" s="1"/>
      <c r="J74" s="40"/>
      <c r="K74" s="1"/>
      <c r="L74" s="1"/>
      <c r="M74" s="13"/>
      <c r="N74" s="2"/>
      <c r="O74" s="2"/>
      <c r="P74" s="2"/>
      <c r="Q74" s="2"/>
    </row>
    <row r="75" thickBot="1" ht="13.5">
      <c r="A75" s="10"/>
      <c r="B75" s="51" t="s">
        <v>56</v>
      </c>
      <c r="C75" s="52"/>
      <c r="D75" s="52"/>
      <c r="E75" s="53"/>
      <c r="F75" s="52"/>
      <c r="G75" s="52"/>
      <c r="H75" s="54"/>
      <c r="I75" s="52"/>
      <c r="J75" s="54"/>
      <c r="K75" s="52"/>
      <c r="L75" s="52"/>
      <c r="M75" s="13"/>
      <c r="N75" s="2"/>
      <c r="O75" s="2"/>
      <c r="P75" s="2"/>
      <c r="Q75" s="2"/>
    </row>
    <row r="76" thickTop="1" ht="13.5">
      <c r="A76" s="10"/>
      <c r="B76" s="41">
        <v>8</v>
      </c>
      <c r="C76" s="42" t="s">
        <v>183</v>
      </c>
      <c r="D76" s="42" t="s">
        <v>7</v>
      </c>
      <c r="E76" s="42" t="s">
        <v>184</v>
      </c>
      <c r="F76" s="42" t="s">
        <v>7</v>
      </c>
      <c r="G76" s="43" t="s">
        <v>123</v>
      </c>
      <c r="H76" s="55">
        <v>670</v>
      </c>
      <c r="I76" s="56">
        <v>0</v>
      </c>
      <c r="J76" s="57">
        <f>ROUND(H76*I76,2)</f>
        <v>0</v>
      </c>
      <c r="K76" s="58">
        <v>0.20999999999999999</v>
      </c>
      <c r="L76" s="59">
        <f>ROUND(J76*1.21,2)</f>
        <v>0</v>
      </c>
      <c r="M76" s="13"/>
      <c r="N76" s="2"/>
      <c r="O76" s="2"/>
      <c r="P76" s="2"/>
      <c r="Q76" s="33">
        <f>IF(ISNUMBER(K76),IF(H76&gt;0,IF(I76&gt;0,J76,0),0),0)</f>
        <v>0</v>
      </c>
      <c r="R76" s="9">
        <f>IF(ISNUMBER(K76)=FALSE,J76,0)</f>
        <v>0</v>
      </c>
    </row>
    <row r="77" ht="25.5">
      <c r="A77" s="10"/>
      <c r="B77" s="49" t="s">
        <v>48</v>
      </c>
      <c r="C77" s="1"/>
      <c r="D77" s="1"/>
      <c r="E77" s="50" t="s">
        <v>185</v>
      </c>
      <c r="F77" s="1"/>
      <c r="G77" s="1"/>
      <c r="H77" s="40"/>
      <c r="I77" s="1"/>
      <c r="J77" s="40"/>
      <c r="K77" s="1"/>
      <c r="L77" s="1"/>
      <c r="M77" s="13"/>
      <c r="N77" s="2"/>
      <c r="O77" s="2"/>
      <c r="P77" s="2"/>
      <c r="Q77" s="2"/>
    </row>
    <row r="78" ht="25.5">
      <c r="A78" s="10"/>
      <c r="B78" s="49" t="s">
        <v>50</v>
      </c>
      <c r="C78" s="1"/>
      <c r="D78" s="1"/>
      <c r="E78" s="50" t="s">
        <v>186</v>
      </c>
      <c r="F78" s="1"/>
      <c r="G78" s="1"/>
      <c r="H78" s="40"/>
      <c r="I78" s="1"/>
      <c r="J78" s="40"/>
      <c r="K78" s="1"/>
      <c r="L78" s="1"/>
      <c r="M78" s="13"/>
      <c r="N78" s="2"/>
      <c r="O78" s="2"/>
      <c r="P78" s="2"/>
      <c r="Q78" s="2"/>
    </row>
    <row r="79" ht="255">
      <c r="A79" s="10"/>
      <c r="B79" s="49" t="s">
        <v>52</v>
      </c>
      <c r="C79" s="1"/>
      <c r="D79" s="1"/>
      <c r="E79" s="50" t="s">
        <v>187</v>
      </c>
      <c r="F79" s="1"/>
      <c r="G79" s="1"/>
      <c r="H79" s="40"/>
      <c r="I79" s="1"/>
      <c r="J79" s="40"/>
      <c r="K79" s="1"/>
      <c r="L79" s="1"/>
      <c r="M79" s="13"/>
      <c r="N79" s="2"/>
      <c r="O79" s="2"/>
      <c r="P79" s="2"/>
      <c r="Q79" s="2"/>
    </row>
    <row r="80">
      <c r="A80" s="10"/>
      <c r="B80" s="49" t="s">
        <v>54</v>
      </c>
      <c r="C80" s="1"/>
      <c r="D80" s="1"/>
      <c r="E80" s="50" t="s">
        <v>55</v>
      </c>
      <c r="F80" s="1"/>
      <c r="G80" s="1"/>
      <c r="H80" s="40"/>
      <c r="I80" s="1"/>
      <c r="J80" s="40"/>
      <c r="K80" s="1"/>
      <c r="L80" s="1"/>
      <c r="M80" s="13"/>
      <c r="N80" s="2"/>
      <c r="O80" s="2"/>
      <c r="P80" s="2"/>
      <c r="Q80" s="2"/>
    </row>
    <row r="81" thickBot="1" ht="13.5">
      <c r="A81" s="10"/>
      <c r="B81" s="51" t="s">
        <v>56</v>
      </c>
      <c r="C81" s="52"/>
      <c r="D81" s="52"/>
      <c r="E81" s="53"/>
      <c r="F81" s="52"/>
      <c r="G81" s="52"/>
      <c r="H81" s="54"/>
      <c r="I81" s="52"/>
      <c r="J81" s="54"/>
      <c r="K81" s="52"/>
      <c r="L81" s="52"/>
      <c r="M81" s="13"/>
      <c r="N81" s="2"/>
      <c r="O81" s="2"/>
      <c r="P81" s="2"/>
      <c r="Q81" s="2"/>
    </row>
    <row r="82" thickTop="1" ht="13.5">
      <c r="A82" s="10"/>
      <c r="B82" s="41">
        <v>9</v>
      </c>
      <c r="C82" s="42" t="s">
        <v>146</v>
      </c>
      <c r="D82" s="42" t="s">
        <v>90</v>
      </c>
      <c r="E82" s="42" t="s">
        <v>147</v>
      </c>
      <c r="F82" s="42" t="s">
        <v>7</v>
      </c>
      <c r="G82" s="43" t="s">
        <v>123</v>
      </c>
      <c r="H82" s="55">
        <v>3351</v>
      </c>
      <c r="I82" s="56">
        <v>0</v>
      </c>
      <c r="J82" s="57">
        <f>ROUND(H82*I82,2)</f>
        <v>0</v>
      </c>
      <c r="K82" s="58">
        <v>0.20999999999999999</v>
      </c>
      <c r="L82" s="59">
        <f>ROUND(J82*1.21,2)</f>
        <v>0</v>
      </c>
      <c r="M82" s="13"/>
      <c r="N82" s="2"/>
      <c r="O82" s="2"/>
      <c r="P82" s="2"/>
      <c r="Q82" s="33">
        <f>IF(ISNUMBER(K82),IF(H82&gt;0,IF(I82&gt;0,J82,0),0),0)</f>
        <v>0</v>
      </c>
      <c r="R82" s="9">
        <f>IF(ISNUMBER(K82)=FALSE,J82,0)</f>
        <v>0</v>
      </c>
    </row>
    <row r="83">
      <c r="A83" s="10"/>
      <c r="B83" s="49" t="s">
        <v>48</v>
      </c>
      <c r="C83" s="1"/>
      <c r="D83" s="1"/>
      <c r="E83" s="50" t="s">
        <v>7</v>
      </c>
      <c r="F83" s="1"/>
      <c r="G83" s="1"/>
      <c r="H83" s="40"/>
      <c r="I83" s="1"/>
      <c r="J83" s="40"/>
      <c r="K83" s="1"/>
      <c r="L83" s="1"/>
      <c r="M83" s="13"/>
      <c r="N83" s="2"/>
      <c r="O83" s="2"/>
      <c r="P83" s="2"/>
      <c r="Q83" s="2"/>
    </row>
    <row r="84" ht="89.25">
      <c r="A84" s="10"/>
      <c r="B84" s="49" t="s">
        <v>50</v>
      </c>
      <c r="C84" s="1"/>
      <c r="D84" s="1"/>
      <c r="E84" s="50" t="s">
        <v>188</v>
      </c>
      <c r="F84" s="1"/>
      <c r="G84" s="1"/>
      <c r="H84" s="40"/>
      <c r="I84" s="1"/>
      <c r="J84" s="40"/>
      <c r="K84" s="1"/>
      <c r="L84" s="1"/>
      <c r="M84" s="13"/>
      <c r="N84" s="2"/>
      <c r="O84" s="2"/>
      <c r="P84" s="2"/>
      <c r="Q84" s="2"/>
    </row>
    <row r="85" ht="178.5">
      <c r="A85" s="10"/>
      <c r="B85" s="49" t="s">
        <v>52</v>
      </c>
      <c r="C85" s="1"/>
      <c r="D85" s="1"/>
      <c r="E85" s="50" t="s">
        <v>150</v>
      </c>
      <c r="F85" s="1"/>
      <c r="G85" s="1"/>
      <c r="H85" s="40"/>
      <c r="I85" s="1"/>
      <c r="J85" s="40"/>
      <c r="K85" s="1"/>
      <c r="L85" s="1"/>
      <c r="M85" s="13"/>
      <c r="N85" s="2"/>
      <c r="O85" s="2"/>
      <c r="P85" s="2"/>
      <c r="Q85" s="2"/>
    </row>
    <row r="86">
      <c r="A86" s="10"/>
      <c r="B86" s="49" t="s">
        <v>54</v>
      </c>
      <c r="C86" s="1"/>
      <c r="D86" s="1"/>
      <c r="E86" s="50" t="s">
        <v>55</v>
      </c>
      <c r="F86" s="1"/>
      <c r="G86" s="1"/>
      <c r="H86" s="40"/>
      <c r="I86" s="1"/>
      <c r="J86" s="40"/>
      <c r="K86" s="1"/>
      <c r="L86" s="1"/>
      <c r="M86" s="13"/>
      <c r="N86" s="2"/>
      <c r="O86" s="2"/>
      <c r="P86" s="2"/>
      <c r="Q86" s="2"/>
    </row>
    <row r="87" thickBot="1" ht="13.5">
      <c r="A87" s="10"/>
      <c r="B87" s="51" t="s">
        <v>56</v>
      </c>
      <c r="C87" s="52"/>
      <c r="D87" s="52"/>
      <c r="E87" s="53"/>
      <c r="F87" s="52"/>
      <c r="G87" s="52"/>
      <c r="H87" s="54"/>
      <c r="I87" s="52"/>
      <c r="J87" s="54"/>
      <c r="K87" s="52"/>
      <c r="L87" s="52"/>
      <c r="M87" s="13"/>
      <c r="N87" s="2"/>
      <c r="O87" s="2"/>
      <c r="P87" s="2"/>
      <c r="Q87" s="2"/>
    </row>
    <row r="88" thickTop="1" ht="13.5">
      <c r="A88" s="10"/>
      <c r="B88" s="41">
        <v>10</v>
      </c>
      <c r="C88" s="42" t="s">
        <v>146</v>
      </c>
      <c r="D88" s="42" t="s">
        <v>163</v>
      </c>
      <c r="E88" s="42" t="s">
        <v>147</v>
      </c>
      <c r="F88" s="42" t="s">
        <v>7</v>
      </c>
      <c r="G88" s="43" t="s">
        <v>123</v>
      </c>
      <c r="H88" s="55">
        <v>2893</v>
      </c>
      <c r="I88" s="56">
        <v>0</v>
      </c>
      <c r="J88" s="57">
        <f>ROUND(H88*I88,2)</f>
        <v>0</v>
      </c>
      <c r="K88" s="58">
        <v>0.20999999999999999</v>
      </c>
      <c r="L88" s="59">
        <f>ROUND(J88*1.21,2)</f>
        <v>0</v>
      </c>
      <c r="M88" s="13"/>
      <c r="N88" s="2"/>
      <c r="O88" s="2"/>
      <c r="P88" s="2"/>
      <c r="Q88" s="33">
        <f>IF(ISNUMBER(K88),IF(H88&gt;0,IF(I88&gt;0,J88,0),0),0)</f>
        <v>0</v>
      </c>
      <c r="R88" s="9">
        <f>IF(ISNUMBER(K88)=FALSE,J88,0)</f>
        <v>0</v>
      </c>
    </row>
    <row r="89">
      <c r="A89" s="10"/>
      <c r="B89" s="49" t="s">
        <v>48</v>
      </c>
      <c r="C89" s="1"/>
      <c r="D89" s="1"/>
      <c r="E89" s="50" t="s">
        <v>189</v>
      </c>
      <c r="F89" s="1"/>
      <c r="G89" s="1"/>
      <c r="H89" s="40"/>
      <c r="I89" s="1"/>
      <c r="J89" s="40"/>
      <c r="K89" s="1"/>
      <c r="L89" s="1"/>
      <c r="M89" s="13"/>
      <c r="N89" s="2"/>
      <c r="O89" s="2"/>
      <c r="P89" s="2"/>
      <c r="Q89" s="2"/>
    </row>
    <row r="90" ht="38.25">
      <c r="A90" s="10"/>
      <c r="B90" s="49" t="s">
        <v>50</v>
      </c>
      <c r="C90" s="1"/>
      <c r="D90" s="1"/>
      <c r="E90" s="50" t="s">
        <v>190</v>
      </c>
      <c r="F90" s="1"/>
      <c r="G90" s="1"/>
      <c r="H90" s="40"/>
      <c r="I90" s="1"/>
      <c r="J90" s="40"/>
      <c r="K90" s="1"/>
      <c r="L90" s="1"/>
      <c r="M90" s="13"/>
      <c r="N90" s="2"/>
      <c r="O90" s="2"/>
      <c r="P90" s="2"/>
      <c r="Q90" s="2"/>
    </row>
    <row r="91" ht="178.5">
      <c r="A91" s="10"/>
      <c r="B91" s="49" t="s">
        <v>52</v>
      </c>
      <c r="C91" s="1"/>
      <c r="D91" s="1"/>
      <c r="E91" s="50" t="s">
        <v>150</v>
      </c>
      <c r="F91" s="1"/>
      <c r="G91" s="1"/>
      <c r="H91" s="40"/>
      <c r="I91" s="1"/>
      <c r="J91" s="40"/>
      <c r="K91" s="1"/>
      <c r="L91" s="1"/>
      <c r="M91" s="13"/>
      <c r="N91" s="2"/>
      <c r="O91" s="2"/>
      <c r="P91" s="2"/>
      <c r="Q91" s="2"/>
    </row>
    <row r="92">
      <c r="A92" s="10"/>
      <c r="B92" s="49" t="s">
        <v>54</v>
      </c>
      <c r="C92" s="1"/>
      <c r="D92" s="1"/>
      <c r="E92" s="50" t="s">
        <v>55</v>
      </c>
      <c r="F92" s="1"/>
      <c r="G92" s="1"/>
      <c r="H92" s="40"/>
      <c r="I92" s="1"/>
      <c r="J92" s="40"/>
      <c r="K92" s="1"/>
      <c r="L92" s="1"/>
      <c r="M92" s="13"/>
      <c r="N92" s="2"/>
      <c r="O92" s="2"/>
      <c r="P92" s="2"/>
      <c r="Q92" s="2"/>
    </row>
    <row r="93" thickBot="1" ht="13.5">
      <c r="A93" s="10"/>
      <c r="B93" s="51" t="s">
        <v>56</v>
      </c>
      <c r="C93" s="52"/>
      <c r="D93" s="52"/>
      <c r="E93" s="53"/>
      <c r="F93" s="52"/>
      <c r="G93" s="52"/>
      <c r="H93" s="54"/>
      <c r="I93" s="52"/>
      <c r="J93" s="54"/>
      <c r="K93" s="52"/>
      <c r="L93" s="52"/>
      <c r="M93" s="13"/>
      <c r="N93" s="2"/>
      <c r="O93" s="2"/>
      <c r="P93" s="2"/>
      <c r="Q93" s="2"/>
    </row>
    <row r="94" thickTop="1" ht="13.5">
      <c r="A94" s="10"/>
      <c r="B94" s="41">
        <v>11</v>
      </c>
      <c r="C94" s="42" t="s">
        <v>191</v>
      </c>
      <c r="D94" s="42" t="s">
        <v>7</v>
      </c>
      <c r="E94" s="42" t="s">
        <v>192</v>
      </c>
      <c r="F94" s="42" t="s">
        <v>7</v>
      </c>
      <c r="G94" s="43" t="s">
        <v>123</v>
      </c>
      <c r="H94" s="55">
        <v>134</v>
      </c>
      <c r="I94" s="56">
        <v>0</v>
      </c>
      <c r="J94" s="57">
        <f>ROUND(H94*I94,2)</f>
        <v>0</v>
      </c>
      <c r="K94" s="58">
        <v>0.20999999999999999</v>
      </c>
      <c r="L94" s="59">
        <f>ROUND(J94*1.21,2)</f>
        <v>0</v>
      </c>
      <c r="M94" s="13"/>
      <c r="N94" s="2"/>
      <c r="O94" s="2"/>
      <c r="P94" s="2"/>
      <c r="Q94" s="33">
        <f>IF(ISNUMBER(K94),IF(H94&gt;0,IF(I94&gt;0,J94,0),0),0)</f>
        <v>0</v>
      </c>
      <c r="R94" s="9">
        <f>IF(ISNUMBER(K94)=FALSE,J94,0)</f>
        <v>0</v>
      </c>
    </row>
    <row r="95" ht="51">
      <c r="A95" s="10"/>
      <c r="B95" s="49" t="s">
        <v>48</v>
      </c>
      <c r="C95" s="1"/>
      <c r="D95" s="1"/>
      <c r="E95" s="50" t="s">
        <v>193</v>
      </c>
      <c r="F95" s="1"/>
      <c r="G95" s="1"/>
      <c r="H95" s="40"/>
      <c r="I95" s="1"/>
      <c r="J95" s="40"/>
      <c r="K95" s="1"/>
      <c r="L95" s="1"/>
      <c r="M95" s="13"/>
      <c r="N95" s="2"/>
      <c r="O95" s="2"/>
      <c r="P95" s="2"/>
      <c r="Q95" s="2"/>
    </row>
    <row r="96" ht="25.5">
      <c r="A96" s="10"/>
      <c r="B96" s="49" t="s">
        <v>50</v>
      </c>
      <c r="C96" s="1"/>
      <c r="D96" s="1"/>
      <c r="E96" s="50" t="s">
        <v>194</v>
      </c>
      <c r="F96" s="1"/>
      <c r="G96" s="1"/>
      <c r="H96" s="40"/>
      <c r="I96" s="1"/>
      <c r="J96" s="40"/>
      <c r="K96" s="1"/>
      <c r="L96" s="1"/>
      <c r="M96" s="13"/>
      <c r="N96" s="2"/>
      <c r="O96" s="2"/>
      <c r="P96" s="2"/>
      <c r="Q96" s="2"/>
    </row>
    <row r="97" ht="267.75">
      <c r="A97" s="10"/>
      <c r="B97" s="49" t="s">
        <v>52</v>
      </c>
      <c r="C97" s="1"/>
      <c r="D97" s="1"/>
      <c r="E97" s="50" t="s">
        <v>195</v>
      </c>
      <c r="F97" s="1"/>
      <c r="G97" s="1"/>
      <c r="H97" s="40"/>
      <c r="I97" s="1"/>
      <c r="J97" s="40"/>
      <c r="K97" s="1"/>
      <c r="L97" s="1"/>
      <c r="M97" s="13"/>
      <c r="N97" s="2"/>
      <c r="O97" s="2"/>
      <c r="P97" s="2"/>
      <c r="Q97" s="2"/>
    </row>
    <row r="98">
      <c r="A98" s="10"/>
      <c r="B98" s="49" t="s">
        <v>54</v>
      </c>
      <c r="C98" s="1"/>
      <c r="D98" s="1"/>
      <c r="E98" s="50" t="s">
        <v>55</v>
      </c>
      <c r="F98" s="1"/>
      <c r="G98" s="1"/>
      <c r="H98" s="40"/>
      <c r="I98" s="1"/>
      <c r="J98" s="40"/>
      <c r="K98" s="1"/>
      <c r="L98" s="1"/>
      <c r="M98" s="13"/>
      <c r="N98" s="2"/>
      <c r="O98" s="2"/>
      <c r="P98" s="2"/>
      <c r="Q98" s="2"/>
    </row>
    <row r="99" thickBot="1" ht="13.5">
      <c r="A99" s="10"/>
      <c r="B99" s="51" t="s">
        <v>56</v>
      </c>
      <c r="C99" s="52"/>
      <c r="D99" s="52"/>
      <c r="E99" s="53"/>
      <c r="F99" s="52"/>
      <c r="G99" s="52"/>
      <c r="H99" s="54"/>
      <c r="I99" s="52"/>
      <c r="J99" s="54"/>
      <c r="K99" s="52"/>
      <c r="L99" s="52"/>
      <c r="M99" s="13"/>
      <c r="N99" s="2"/>
      <c r="O99" s="2"/>
      <c r="P99" s="2"/>
      <c r="Q99" s="2"/>
    </row>
    <row r="100" thickTop="1" ht="13.5">
      <c r="A100" s="10"/>
      <c r="B100" s="41">
        <v>12</v>
      </c>
      <c r="C100" s="42" t="s">
        <v>196</v>
      </c>
      <c r="D100" s="42" t="s">
        <v>7</v>
      </c>
      <c r="E100" s="42" t="s">
        <v>197</v>
      </c>
      <c r="F100" s="42" t="s">
        <v>7</v>
      </c>
      <c r="G100" s="43" t="s">
        <v>123</v>
      </c>
      <c r="H100" s="55">
        <v>92</v>
      </c>
      <c r="I100" s="56">
        <v>0</v>
      </c>
      <c r="J100" s="57">
        <f>ROUND(H100*I100,2)</f>
        <v>0</v>
      </c>
      <c r="K100" s="58">
        <v>0.20999999999999999</v>
      </c>
      <c r="L100" s="59">
        <f>ROUND(J100*1.21,2)</f>
        <v>0</v>
      </c>
      <c r="M100" s="13"/>
      <c r="N100" s="2"/>
      <c r="O100" s="2"/>
      <c r="P100" s="2"/>
      <c r="Q100" s="33">
        <f>IF(ISNUMBER(K100),IF(H100&gt;0,IF(I100&gt;0,J100,0),0),0)</f>
        <v>0</v>
      </c>
      <c r="R100" s="9">
        <f>IF(ISNUMBER(K100)=FALSE,J100,0)</f>
        <v>0</v>
      </c>
    </row>
    <row r="101" ht="51">
      <c r="A101" s="10"/>
      <c r="B101" s="49" t="s">
        <v>48</v>
      </c>
      <c r="C101" s="1"/>
      <c r="D101" s="1"/>
      <c r="E101" s="50" t="s">
        <v>198</v>
      </c>
      <c r="F101" s="1"/>
      <c r="G101" s="1"/>
      <c r="H101" s="40"/>
      <c r="I101" s="1"/>
      <c r="J101" s="40"/>
      <c r="K101" s="1"/>
      <c r="L101" s="1"/>
      <c r="M101" s="13"/>
      <c r="N101" s="2"/>
      <c r="O101" s="2"/>
      <c r="P101" s="2"/>
      <c r="Q101" s="2"/>
    </row>
    <row r="102" ht="25.5">
      <c r="A102" s="10"/>
      <c r="B102" s="49" t="s">
        <v>50</v>
      </c>
      <c r="C102" s="1"/>
      <c r="D102" s="1"/>
      <c r="E102" s="50" t="s">
        <v>199</v>
      </c>
      <c r="F102" s="1"/>
      <c r="G102" s="1"/>
      <c r="H102" s="40"/>
      <c r="I102" s="1"/>
      <c r="J102" s="40"/>
      <c r="K102" s="1"/>
      <c r="L102" s="1"/>
      <c r="M102" s="13"/>
      <c r="N102" s="2"/>
      <c r="O102" s="2"/>
      <c r="P102" s="2"/>
      <c r="Q102" s="2"/>
    </row>
    <row r="103" ht="229.5">
      <c r="A103" s="10"/>
      <c r="B103" s="49" t="s">
        <v>52</v>
      </c>
      <c r="C103" s="1"/>
      <c r="D103" s="1"/>
      <c r="E103" s="50" t="s">
        <v>200</v>
      </c>
      <c r="F103" s="1"/>
      <c r="G103" s="1"/>
      <c r="H103" s="40"/>
      <c r="I103" s="1"/>
      <c r="J103" s="40"/>
      <c r="K103" s="1"/>
      <c r="L103" s="1"/>
      <c r="M103" s="13"/>
      <c r="N103" s="2"/>
      <c r="O103" s="2"/>
      <c r="P103" s="2"/>
      <c r="Q103" s="2"/>
    </row>
    <row r="104">
      <c r="A104" s="10"/>
      <c r="B104" s="49" t="s">
        <v>54</v>
      </c>
      <c r="C104" s="1"/>
      <c r="D104" s="1"/>
      <c r="E104" s="50" t="s">
        <v>55</v>
      </c>
      <c r="F104" s="1"/>
      <c r="G104" s="1"/>
      <c r="H104" s="40"/>
      <c r="I104" s="1"/>
      <c r="J104" s="40"/>
      <c r="K104" s="1"/>
      <c r="L104" s="1"/>
      <c r="M104" s="13"/>
      <c r="N104" s="2"/>
      <c r="O104" s="2"/>
      <c r="P104" s="2"/>
      <c r="Q104" s="2"/>
    </row>
    <row r="105" thickBot="1" ht="13.5">
      <c r="A105" s="10"/>
      <c r="B105" s="51" t="s">
        <v>56</v>
      </c>
      <c r="C105" s="52"/>
      <c r="D105" s="52"/>
      <c r="E105" s="53"/>
      <c r="F105" s="52"/>
      <c r="G105" s="52"/>
      <c r="H105" s="54"/>
      <c r="I105" s="52"/>
      <c r="J105" s="54"/>
      <c r="K105" s="52"/>
      <c r="L105" s="52"/>
      <c r="M105" s="13"/>
      <c r="N105" s="2"/>
      <c r="O105" s="2"/>
      <c r="P105" s="2"/>
      <c r="Q105" s="2"/>
    </row>
    <row r="106" thickTop="1" ht="13.5">
      <c r="A106" s="10"/>
      <c r="B106" s="41">
        <v>13</v>
      </c>
      <c r="C106" s="42" t="s">
        <v>201</v>
      </c>
      <c r="D106" s="42" t="s">
        <v>7</v>
      </c>
      <c r="E106" s="42" t="s">
        <v>202</v>
      </c>
      <c r="F106" s="42" t="s">
        <v>7</v>
      </c>
      <c r="G106" s="43" t="s">
        <v>123</v>
      </c>
      <c r="H106" s="55">
        <v>3.2000000000000002</v>
      </c>
      <c r="I106" s="56">
        <v>0</v>
      </c>
      <c r="J106" s="57">
        <f>ROUND(H106*I106,2)</f>
        <v>0</v>
      </c>
      <c r="K106" s="58">
        <v>0.20999999999999999</v>
      </c>
      <c r="L106" s="59">
        <f>ROUND(J106*1.21,2)</f>
        <v>0</v>
      </c>
      <c r="M106" s="13"/>
      <c r="N106" s="2"/>
      <c r="O106" s="2"/>
      <c r="P106" s="2"/>
      <c r="Q106" s="33">
        <f>IF(ISNUMBER(K106),IF(H106&gt;0,IF(I106&gt;0,J106,0),0),0)</f>
        <v>0</v>
      </c>
      <c r="R106" s="9">
        <f>IF(ISNUMBER(K106)=FALSE,J106,0)</f>
        <v>0</v>
      </c>
    </row>
    <row r="107" ht="25.5">
      <c r="A107" s="10"/>
      <c r="B107" s="49" t="s">
        <v>48</v>
      </c>
      <c r="C107" s="1"/>
      <c r="D107" s="1"/>
      <c r="E107" s="50" t="s">
        <v>203</v>
      </c>
      <c r="F107" s="1"/>
      <c r="G107" s="1"/>
      <c r="H107" s="40"/>
      <c r="I107" s="1"/>
      <c r="J107" s="40"/>
      <c r="K107" s="1"/>
      <c r="L107" s="1"/>
      <c r="M107" s="13"/>
      <c r="N107" s="2"/>
      <c r="O107" s="2"/>
      <c r="P107" s="2"/>
      <c r="Q107" s="2"/>
    </row>
    <row r="108">
      <c r="A108" s="10"/>
      <c r="B108" s="49" t="s">
        <v>50</v>
      </c>
      <c r="C108" s="1"/>
      <c r="D108" s="1"/>
      <c r="E108" s="50" t="s">
        <v>204</v>
      </c>
      <c r="F108" s="1"/>
      <c r="G108" s="1"/>
      <c r="H108" s="40"/>
      <c r="I108" s="1"/>
      <c r="J108" s="40"/>
      <c r="K108" s="1"/>
      <c r="L108" s="1"/>
      <c r="M108" s="13"/>
      <c r="N108" s="2"/>
      <c r="O108" s="2"/>
      <c r="P108" s="2"/>
      <c r="Q108" s="2"/>
    </row>
    <row r="109" ht="216.75">
      <c r="A109" s="10"/>
      <c r="B109" s="49" t="s">
        <v>52</v>
      </c>
      <c r="C109" s="1"/>
      <c r="D109" s="1"/>
      <c r="E109" s="50" t="s">
        <v>205</v>
      </c>
      <c r="F109" s="1"/>
      <c r="G109" s="1"/>
      <c r="H109" s="40"/>
      <c r="I109" s="1"/>
      <c r="J109" s="40"/>
      <c r="K109" s="1"/>
      <c r="L109" s="1"/>
      <c r="M109" s="13"/>
      <c r="N109" s="2"/>
      <c r="O109" s="2"/>
      <c r="P109" s="2"/>
      <c r="Q109" s="2"/>
    </row>
    <row r="110">
      <c r="A110" s="10"/>
      <c r="B110" s="49" t="s">
        <v>54</v>
      </c>
      <c r="C110" s="1"/>
      <c r="D110" s="1"/>
      <c r="E110" s="50" t="s">
        <v>55</v>
      </c>
      <c r="F110" s="1"/>
      <c r="G110" s="1"/>
      <c r="H110" s="40"/>
      <c r="I110" s="1"/>
      <c r="J110" s="40"/>
      <c r="K110" s="1"/>
      <c r="L110" s="1"/>
      <c r="M110" s="13"/>
      <c r="N110" s="2"/>
      <c r="O110" s="2"/>
      <c r="P110" s="2"/>
      <c r="Q110" s="2"/>
    </row>
    <row r="111" thickBot="1" ht="13.5">
      <c r="A111" s="10"/>
      <c r="B111" s="51" t="s">
        <v>56</v>
      </c>
      <c r="C111" s="52"/>
      <c r="D111" s="52"/>
      <c r="E111" s="53"/>
      <c r="F111" s="52"/>
      <c r="G111" s="52"/>
      <c r="H111" s="54"/>
      <c r="I111" s="52"/>
      <c r="J111" s="54"/>
      <c r="K111" s="52"/>
      <c r="L111" s="52"/>
      <c r="M111" s="13"/>
      <c r="N111" s="2"/>
      <c r="O111" s="2"/>
      <c r="P111" s="2"/>
      <c r="Q111" s="2"/>
    </row>
    <row r="112" thickTop="1" ht="13.5">
      <c r="A112" s="10"/>
      <c r="B112" s="41">
        <v>14</v>
      </c>
      <c r="C112" s="42" t="s">
        <v>206</v>
      </c>
      <c r="D112" s="42" t="s">
        <v>7</v>
      </c>
      <c r="E112" s="42" t="s">
        <v>207</v>
      </c>
      <c r="F112" s="42" t="s">
        <v>7</v>
      </c>
      <c r="G112" s="43" t="s">
        <v>123</v>
      </c>
      <c r="H112" s="55">
        <v>42.338999999999999</v>
      </c>
      <c r="I112" s="56">
        <v>0</v>
      </c>
      <c r="J112" s="57">
        <f>ROUND(H112*I112,2)</f>
        <v>0</v>
      </c>
      <c r="K112" s="58">
        <v>0.20999999999999999</v>
      </c>
      <c r="L112" s="59">
        <f>ROUND(J112*1.21,2)</f>
        <v>0</v>
      </c>
      <c r="M112" s="13"/>
      <c r="N112" s="2"/>
      <c r="O112" s="2"/>
      <c r="P112" s="2"/>
      <c r="Q112" s="33">
        <f>IF(ISNUMBER(K112),IF(H112&gt;0,IF(I112&gt;0,J112,0),0),0)</f>
        <v>0</v>
      </c>
      <c r="R112" s="9">
        <f>IF(ISNUMBER(K112)=FALSE,J112,0)</f>
        <v>0</v>
      </c>
    </row>
    <row r="113" ht="38.25">
      <c r="A113" s="10"/>
      <c r="B113" s="49" t="s">
        <v>48</v>
      </c>
      <c r="C113" s="1"/>
      <c r="D113" s="1"/>
      <c r="E113" s="50" t="s">
        <v>208</v>
      </c>
      <c r="F113" s="1"/>
      <c r="G113" s="1"/>
      <c r="H113" s="40"/>
      <c r="I113" s="1"/>
      <c r="J113" s="40"/>
      <c r="K113" s="1"/>
      <c r="L113" s="1"/>
      <c r="M113" s="13"/>
      <c r="N113" s="2"/>
      <c r="O113" s="2"/>
      <c r="P113" s="2"/>
      <c r="Q113" s="2"/>
    </row>
    <row r="114">
      <c r="A114" s="10"/>
      <c r="B114" s="49" t="s">
        <v>50</v>
      </c>
      <c r="C114" s="1"/>
      <c r="D114" s="1"/>
      <c r="E114" s="50" t="s">
        <v>209</v>
      </c>
      <c r="F114" s="1"/>
      <c r="G114" s="1"/>
      <c r="H114" s="40"/>
      <c r="I114" s="1"/>
      <c r="J114" s="40"/>
      <c r="K114" s="1"/>
      <c r="L114" s="1"/>
      <c r="M114" s="13"/>
      <c r="N114" s="2"/>
      <c r="O114" s="2"/>
      <c r="P114" s="2"/>
      <c r="Q114" s="2"/>
    </row>
    <row r="115" ht="280.5">
      <c r="A115" s="10"/>
      <c r="B115" s="49" t="s">
        <v>52</v>
      </c>
      <c r="C115" s="1"/>
      <c r="D115" s="1"/>
      <c r="E115" s="50" t="s">
        <v>210</v>
      </c>
      <c r="F115" s="1"/>
      <c r="G115" s="1"/>
      <c r="H115" s="40"/>
      <c r="I115" s="1"/>
      <c r="J115" s="40"/>
      <c r="K115" s="1"/>
      <c r="L115" s="1"/>
      <c r="M115" s="13"/>
      <c r="N115" s="2"/>
      <c r="O115" s="2"/>
      <c r="P115" s="2"/>
      <c r="Q115" s="2"/>
    </row>
    <row r="116">
      <c r="A116" s="10"/>
      <c r="B116" s="49" t="s">
        <v>54</v>
      </c>
      <c r="C116" s="1"/>
      <c r="D116" s="1"/>
      <c r="E116" s="50" t="s">
        <v>55</v>
      </c>
      <c r="F116" s="1"/>
      <c r="G116" s="1"/>
      <c r="H116" s="40"/>
      <c r="I116" s="1"/>
      <c r="J116" s="40"/>
      <c r="K116" s="1"/>
      <c r="L116" s="1"/>
      <c r="M116" s="13"/>
      <c r="N116" s="2"/>
      <c r="O116" s="2"/>
      <c r="P116" s="2"/>
      <c r="Q116" s="2"/>
    </row>
    <row r="117" thickBot="1" ht="13.5">
      <c r="A117" s="10"/>
      <c r="B117" s="51" t="s">
        <v>56</v>
      </c>
      <c r="C117" s="52"/>
      <c r="D117" s="52"/>
      <c r="E117" s="53"/>
      <c r="F117" s="52"/>
      <c r="G117" s="52"/>
      <c r="H117" s="54"/>
      <c r="I117" s="52"/>
      <c r="J117" s="54"/>
      <c r="K117" s="52"/>
      <c r="L117" s="52"/>
      <c r="M117" s="13"/>
      <c r="N117" s="2"/>
      <c r="O117" s="2"/>
      <c r="P117" s="2"/>
      <c r="Q117" s="2"/>
    </row>
    <row r="118" thickTop="1" ht="13.5">
      <c r="A118" s="10"/>
      <c r="B118" s="41">
        <v>15</v>
      </c>
      <c r="C118" s="42" t="s">
        <v>211</v>
      </c>
      <c r="D118" s="42" t="s">
        <v>7</v>
      </c>
      <c r="E118" s="42" t="s">
        <v>212</v>
      </c>
      <c r="F118" s="42" t="s">
        <v>7</v>
      </c>
      <c r="G118" s="43" t="s">
        <v>123</v>
      </c>
      <c r="H118" s="55">
        <v>568.25999999999999</v>
      </c>
      <c r="I118" s="56">
        <v>0</v>
      </c>
      <c r="J118" s="57">
        <f>ROUND(H118*I118,2)</f>
        <v>0</v>
      </c>
      <c r="K118" s="58">
        <v>0.20999999999999999</v>
      </c>
      <c r="L118" s="59">
        <f>ROUND(J118*1.21,2)</f>
        <v>0</v>
      </c>
      <c r="M118" s="13"/>
      <c r="N118" s="2"/>
      <c r="O118" s="2"/>
      <c r="P118" s="2"/>
      <c r="Q118" s="33">
        <f>IF(ISNUMBER(K118),IF(H118&gt;0,IF(I118&gt;0,J118,0),0),0)</f>
        <v>0</v>
      </c>
      <c r="R118" s="9">
        <f>IF(ISNUMBER(K118)=FALSE,J118,0)</f>
        <v>0</v>
      </c>
    </row>
    <row r="119" ht="25.5">
      <c r="A119" s="10"/>
      <c r="B119" s="49" t="s">
        <v>48</v>
      </c>
      <c r="C119" s="1"/>
      <c r="D119" s="1"/>
      <c r="E119" s="50" t="s">
        <v>213</v>
      </c>
      <c r="F119" s="1"/>
      <c r="G119" s="1"/>
      <c r="H119" s="40"/>
      <c r="I119" s="1"/>
      <c r="J119" s="40"/>
      <c r="K119" s="1"/>
      <c r="L119" s="1"/>
      <c r="M119" s="13"/>
      <c r="N119" s="2"/>
      <c r="O119" s="2"/>
      <c r="P119" s="2"/>
      <c r="Q119" s="2"/>
    </row>
    <row r="120" ht="25.5">
      <c r="A120" s="10"/>
      <c r="B120" s="49" t="s">
        <v>50</v>
      </c>
      <c r="C120" s="1"/>
      <c r="D120" s="1"/>
      <c r="E120" s="50" t="s">
        <v>214</v>
      </c>
      <c r="F120" s="1"/>
      <c r="G120" s="1"/>
      <c r="H120" s="40"/>
      <c r="I120" s="1"/>
      <c r="J120" s="40"/>
      <c r="K120" s="1"/>
      <c r="L120" s="1"/>
      <c r="M120" s="13"/>
      <c r="N120" s="2"/>
      <c r="O120" s="2"/>
      <c r="P120" s="2"/>
      <c r="Q120" s="2"/>
    </row>
    <row r="121" ht="38.25">
      <c r="A121" s="10"/>
      <c r="B121" s="49" t="s">
        <v>52</v>
      </c>
      <c r="C121" s="1"/>
      <c r="D121" s="1"/>
      <c r="E121" s="50" t="s">
        <v>215</v>
      </c>
      <c r="F121" s="1"/>
      <c r="G121" s="1"/>
      <c r="H121" s="40"/>
      <c r="I121" s="1"/>
      <c r="J121" s="40"/>
      <c r="K121" s="1"/>
      <c r="L121" s="1"/>
      <c r="M121" s="13"/>
      <c r="N121" s="2"/>
      <c r="O121" s="2"/>
      <c r="P121" s="2"/>
      <c r="Q121" s="2"/>
    </row>
    <row r="122">
      <c r="A122" s="10"/>
      <c r="B122" s="49" t="s">
        <v>54</v>
      </c>
      <c r="C122" s="1"/>
      <c r="D122" s="1"/>
      <c r="E122" s="50" t="s">
        <v>55</v>
      </c>
      <c r="F122" s="1"/>
      <c r="G122" s="1"/>
      <c r="H122" s="40"/>
      <c r="I122" s="1"/>
      <c r="J122" s="40"/>
      <c r="K122" s="1"/>
      <c r="L122" s="1"/>
      <c r="M122" s="13"/>
      <c r="N122" s="2"/>
      <c r="O122" s="2"/>
      <c r="P122" s="2"/>
      <c r="Q122" s="2"/>
    </row>
    <row r="123" thickBot="1" ht="13.5">
      <c r="A123" s="10"/>
      <c r="B123" s="51" t="s">
        <v>56</v>
      </c>
      <c r="C123" s="52"/>
      <c r="D123" s="52"/>
      <c r="E123" s="53"/>
      <c r="F123" s="52"/>
      <c r="G123" s="52"/>
      <c r="H123" s="54"/>
      <c r="I123" s="52"/>
      <c r="J123" s="54"/>
      <c r="K123" s="52"/>
      <c r="L123" s="52"/>
      <c r="M123" s="13"/>
      <c r="N123" s="2"/>
      <c r="O123" s="2"/>
      <c r="P123" s="2"/>
      <c r="Q123" s="2"/>
    </row>
    <row r="124" thickTop="1" ht="13.5">
      <c r="A124" s="10"/>
      <c r="B124" s="41">
        <v>16</v>
      </c>
      <c r="C124" s="42" t="s">
        <v>216</v>
      </c>
      <c r="D124" s="42" t="s">
        <v>7</v>
      </c>
      <c r="E124" s="42" t="s">
        <v>217</v>
      </c>
      <c r="F124" s="42" t="s">
        <v>7</v>
      </c>
      <c r="G124" s="43" t="s">
        <v>123</v>
      </c>
      <c r="H124" s="55">
        <v>426.89999999999998</v>
      </c>
      <c r="I124" s="56">
        <v>0</v>
      </c>
      <c r="J124" s="57">
        <f>ROUND(H124*I124,2)</f>
        <v>0</v>
      </c>
      <c r="K124" s="58">
        <v>0.20999999999999999</v>
      </c>
      <c r="L124" s="59">
        <f>ROUND(J124*1.21,2)</f>
        <v>0</v>
      </c>
      <c r="M124" s="13"/>
      <c r="N124" s="2"/>
      <c r="O124" s="2"/>
      <c r="P124" s="2"/>
      <c r="Q124" s="33">
        <f>IF(ISNUMBER(K124),IF(H124&gt;0,IF(I124&gt;0,J124,0),0),0)</f>
        <v>0</v>
      </c>
      <c r="R124" s="9">
        <f>IF(ISNUMBER(K124)=FALSE,J124,0)</f>
        <v>0</v>
      </c>
    </row>
    <row r="125" ht="25.5">
      <c r="A125" s="10"/>
      <c r="B125" s="49" t="s">
        <v>48</v>
      </c>
      <c r="C125" s="1"/>
      <c r="D125" s="1"/>
      <c r="E125" s="50" t="s">
        <v>213</v>
      </c>
      <c r="F125" s="1"/>
      <c r="G125" s="1"/>
      <c r="H125" s="40"/>
      <c r="I125" s="1"/>
      <c r="J125" s="40"/>
      <c r="K125" s="1"/>
      <c r="L125" s="1"/>
      <c r="M125" s="13"/>
      <c r="N125" s="2"/>
      <c r="O125" s="2"/>
      <c r="P125" s="2"/>
      <c r="Q125" s="2"/>
    </row>
    <row r="126" ht="25.5">
      <c r="A126" s="10"/>
      <c r="B126" s="49" t="s">
        <v>50</v>
      </c>
      <c r="C126" s="1"/>
      <c r="D126" s="1"/>
      <c r="E126" s="50" t="s">
        <v>218</v>
      </c>
      <c r="F126" s="1"/>
      <c r="G126" s="1"/>
      <c r="H126" s="40"/>
      <c r="I126" s="1"/>
      <c r="J126" s="40"/>
      <c r="K126" s="1"/>
      <c r="L126" s="1"/>
      <c r="M126" s="13"/>
      <c r="N126" s="2"/>
      <c r="O126" s="2"/>
      <c r="P126" s="2"/>
      <c r="Q126" s="2"/>
    </row>
    <row r="127" ht="38.25">
      <c r="A127" s="10"/>
      <c r="B127" s="49" t="s">
        <v>52</v>
      </c>
      <c r="C127" s="1"/>
      <c r="D127" s="1"/>
      <c r="E127" s="50" t="s">
        <v>219</v>
      </c>
      <c r="F127" s="1"/>
      <c r="G127" s="1"/>
      <c r="H127" s="40"/>
      <c r="I127" s="1"/>
      <c r="J127" s="40"/>
      <c r="K127" s="1"/>
      <c r="L127" s="1"/>
      <c r="M127" s="13"/>
      <c r="N127" s="2"/>
      <c r="O127" s="2"/>
      <c r="P127" s="2"/>
      <c r="Q127" s="2"/>
    </row>
    <row r="128">
      <c r="A128" s="10"/>
      <c r="B128" s="49" t="s">
        <v>54</v>
      </c>
      <c r="C128" s="1"/>
      <c r="D128" s="1"/>
      <c r="E128" s="50" t="s">
        <v>55</v>
      </c>
      <c r="F128" s="1"/>
      <c r="G128" s="1"/>
      <c r="H128" s="40"/>
      <c r="I128" s="1"/>
      <c r="J128" s="40"/>
      <c r="K128" s="1"/>
      <c r="L128" s="1"/>
      <c r="M128" s="13"/>
      <c r="N128" s="2"/>
      <c r="O128" s="2"/>
      <c r="P128" s="2"/>
      <c r="Q128" s="2"/>
    </row>
    <row r="129" thickBot="1" ht="13.5">
      <c r="A129" s="10"/>
      <c r="B129" s="51" t="s">
        <v>56</v>
      </c>
      <c r="C129" s="52"/>
      <c r="D129" s="52"/>
      <c r="E129" s="53"/>
      <c r="F129" s="52"/>
      <c r="G129" s="52"/>
      <c r="H129" s="54"/>
      <c r="I129" s="52"/>
      <c r="J129" s="54"/>
      <c r="K129" s="52"/>
      <c r="L129" s="52"/>
      <c r="M129" s="13"/>
      <c r="N129" s="2"/>
      <c r="O129" s="2"/>
      <c r="P129" s="2"/>
      <c r="Q129" s="2"/>
    </row>
    <row r="130" thickTop="1">
      <c r="A130" s="10"/>
      <c r="B130" s="41">
        <v>17</v>
      </c>
      <c r="C130" s="42" t="s">
        <v>220</v>
      </c>
      <c r="D130" s="42" t="s">
        <v>7</v>
      </c>
      <c r="E130" s="42" t="s">
        <v>221</v>
      </c>
      <c r="F130" s="42" t="s">
        <v>7</v>
      </c>
      <c r="G130" s="43" t="s">
        <v>105</v>
      </c>
      <c r="H130" s="55">
        <v>6634.3999999999996</v>
      </c>
      <c r="I130" s="56">
        <v>0</v>
      </c>
      <c r="J130" s="57">
        <f>ROUND(H130*I130,2)</f>
        <v>0</v>
      </c>
      <c r="K130" s="58">
        <v>0.20999999999999999</v>
      </c>
      <c r="L130" s="59">
        <f>ROUND(J130*1.21,2)</f>
        <v>0</v>
      </c>
      <c r="M130" s="13"/>
      <c r="N130" s="2"/>
      <c r="O130" s="2"/>
      <c r="P130" s="2"/>
      <c r="Q130" s="33">
        <f>IF(ISNUMBER(K130),IF(H130&gt;0,IF(I130&gt;0,J130,0),0),0)</f>
        <v>0</v>
      </c>
      <c r="R130" s="9">
        <f>IF(ISNUMBER(K130)=FALSE,J130,0)</f>
        <v>0</v>
      </c>
    </row>
    <row r="131">
      <c r="A131" s="10"/>
      <c r="B131" s="49" t="s">
        <v>48</v>
      </c>
      <c r="C131" s="1"/>
      <c r="D131" s="1"/>
      <c r="E131" s="50" t="s">
        <v>222</v>
      </c>
      <c r="F131" s="1"/>
      <c r="G131" s="1"/>
      <c r="H131" s="40"/>
      <c r="I131" s="1"/>
      <c r="J131" s="40"/>
      <c r="K131" s="1"/>
      <c r="L131" s="1"/>
      <c r="M131" s="13"/>
      <c r="N131" s="2"/>
      <c r="O131" s="2"/>
      <c r="P131" s="2"/>
      <c r="Q131" s="2"/>
    </row>
    <row r="132">
      <c r="A132" s="10"/>
      <c r="B132" s="49" t="s">
        <v>50</v>
      </c>
      <c r="C132" s="1"/>
      <c r="D132" s="1"/>
      <c r="E132" s="50" t="s">
        <v>223</v>
      </c>
      <c r="F132" s="1"/>
      <c r="G132" s="1"/>
      <c r="H132" s="40"/>
      <c r="I132" s="1"/>
      <c r="J132" s="40"/>
      <c r="K132" s="1"/>
      <c r="L132" s="1"/>
      <c r="M132" s="13"/>
      <c r="N132" s="2"/>
      <c r="O132" s="2"/>
      <c r="P132" s="2"/>
      <c r="Q132" s="2"/>
    </row>
    <row r="133">
      <c r="A133" s="10"/>
      <c r="B133" s="49" t="s">
        <v>52</v>
      </c>
      <c r="C133" s="1"/>
      <c r="D133" s="1"/>
      <c r="E133" s="50" t="s">
        <v>224</v>
      </c>
      <c r="F133" s="1"/>
      <c r="G133" s="1"/>
      <c r="H133" s="40"/>
      <c r="I133" s="1"/>
      <c r="J133" s="40"/>
      <c r="K133" s="1"/>
      <c r="L133" s="1"/>
      <c r="M133" s="13"/>
      <c r="N133" s="2"/>
      <c r="O133" s="2"/>
      <c r="P133" s="2"/>
      <c r="Q133" s="2"/>
    </row>
    <row r="134">
      <c r="A134" s="10"/>
      <c r="B134" s="49" t="s">
        <v>54</v>
      </c>
      <c r="C134" s="1"/>
      <c r="D134" s="1"/>
      <c r="E134" s="50" t="s">
        <v>55</v>
      </c>
      <c r="F134" s="1"/>
      <c r="G134" s="1"/>
      <c r="H134" s="40"/>
      <c r="I134" s="1"/>
      <c r="J134" s="40"/>
      <c r="K134" s="1"/>
      <c r="L134" s="1"/>
      <c r="M134" s="13"/>
      <c r="N134" s="2"/>
      <c r="O134" s="2"/>
      <c r="P134" s="2"/>
      <c r="Q134" s="2"/>
    </row>
    <row r="135" thickBot="1">
      <c r="A135" s="10"/>
      <c r="B135" s="51" t="s">
        <v>56</v>
      </c>
      <c r="C135" s="52"/>
      <c r="D135" s="52"/>
      <c r="E135" s="53"/>
      <c r="F135" s="52"/>
      <c r="G135" s="52"/>
      <c r="H135" s="54"/>
      <c r="I135" s="52"/>
      <c r="J135" s="54"/>
      <c r="K135" s="52"/>
      <c r="L135" s="52"/>
      <c r="M135" s="13"/>
      <c r="N135" s="2"/>
      <c r="O135" s="2"/>
      <c r="P135" s="2"/>
      <c r="Q135" s="2"/>
    </row>
    <row r="136" thickTop="1">
      <c r="A136" s="10"/>
      <c r="B136" s="41">
        <v>18</v>
      </c>
      <c r="C136" s="42" t="s">
        <v>225</v>
      </c>
      <c r="D136" s="42" t="s">
        <v>7</v>
      </c>
      <c r="E136" s="42" t="s">
        <v>226</v>
      </c>
      <c r="F136" s="42" t="s">
        <v>7</v>
      </c>
      <c r="G136" s="43" t="s">
        <v>77</v>
      </c>
      <c r="H136" s="55">
        <v>100</v>
      </c>
      <c r="I136" s="56">
        <v>0</v>
      </c>
      <c r="J136" s="57">
        <f>ROUND(H136*I136,2)</f>
        <v>0</v>
      </c>
      <c r="K136" s="58">
        <v>0.20999999999999999</v>
      </c>
      <c r="L136" s="59">
        <f>ROUND(J136*1.21,2)</f>
        <v>0</v>
      </c>
      <c r="M136" s="13"/>
      <c r="N136" s="2"/>
      <c r="O136" s="2"/>
      <c r="P136" s="2"/>
      <c r="Q136" s="33">
        <f>IF(ISNUMBER(K136),IF(H136&gt;0,IF(I136&gt;0,J136,0),0),0)</f>
        <v>0</v>
      </c>
      <c r="R136" s="9">
        <f>IF(ISNUMBER(K136)=FALSE,J136,0)</f>
        <v>0</v>
      </c>
    </row>
    <row r="137">
      <c r="A137" s="10"/>
      <c r="B137" s="49" t="s">
        <v>48</v>
      </c>
      <c r="C137" s="1"/>
      <c r="D137" s="1"/>
      <c r="E137" s="50" t="s">
        <v>227</v>
      </c>
      <c r="F137" s="1"/>
      <c r="G137" s="1"/>
      <c r="H137" s="40"/>
      <c r="I137" s="1"/>
      <c r="J137" s="40"/>
      <c r="K137" s="1"/>
      <c r="L137" s="1"/>
      <c r="M137" s="13"/>
      <c r="N137" s="2"/>
      <c r="O137" s="2"/>
      <c r="P137" s="2"/>
      <c r="Q137" s="2"/>
    </row>
    <row r="138">
      <c r="A138" s="10"/>
      <c r="B138" s="49" t="s">
        <v>50</v>
      </c>
      <c r="C138" s="1"/>
      <c r="D138" s="1"/>
      <c r="E138" s="50" t="s">
        <v>228</v>
      </c>
      <c r="F138" s="1"/>
      <c r="G138" s="1"/>
      <c r="H138" s="40"/>
      <c r="I138" s="1"/>
      <c r="J138" s="40"/>
      <c r="K138" s="1"/>
      <c r="L138" s="1"/>
      <c r="M138" s="13"/>
      <c r="N138" s="2"/>
      <c r="O138" s="2"/>
      <c r="P138" s="2"/>
      <c r="Q138" s="2"/>
    </row>
    <row r="139">
      <c r="A139" s="10"/>
      <c r="B139" s="49" t="s">
        <v>52</v>
      </c>
      <c r="C139" s="1"/>
      <c r="D139" s="1"/>
      <c r="E139" s="50" t="s">
        <v>229</v>
      </c>
      <c r="F139" s="1"/>
      <c r="G139" s="1"/>
      <c r="H139" s="40"/>
      <c r="I139" s="1"/>
      <c r="J139" s="40"/>
      <c r="K139" s="1"/>
      <c r="L139" s="1"/>
      <c r="M139" s="13"/>
      <c r="N139" s="2"/>
      <c r="O139" s="2"/>
      <c r="P139" s="2"/>
      <c r="Q139" s="2"/>
    </row>
    <row r="140">
      <c r="A140" s="10"/>
      <c r="B140" s="49" t="s">
        <v>54</v>
      </c>
      <c r="C140" s="1"/>
      <c r="D140" s="1"/>
      <c r="E140" s="50" t="s">
        <v>55</v>
      </c>
      <c r="F140" s="1"/>
      <c r="G140" s="1"/>
      <c r="H140" s="40"/>
      <c r="I140" s="1"/>
      <c r="J140" s="40"/>
      <c r="K140" s="1"/>
      <c r="L140" s="1"/>
      <c r="M140" s="13"/>
      <c r="N140" s="2"/>
      <c r="O140" s="2"/>
      <c r="P140" s="2"/>
      <c r="Q140" s="2"/>
    </row>
    <row r="141" thickBot="1">
      <c r="A141" s="10"/>
      <c r="B141" s="51" t="s">
        <v>56</v>
      </c>
      <c r="C141" s="52"/>
      <c r="D141" s="52"/>
      <c r="E141" s="53"/>
      <c r="F141" s="52"/>
      <c r="G141" s="52"/>
      <c r="H141" s="54"/>
      <c r="I141" s="52"/>
      <c r="J141" s="54"/>
      <c r="K141" s="52"/>
      <c r="L141" s="52"/>
      <c r="M141" s="13"/>
      <c r="N141" s="2"/>
      <c r="O141" s="2"/>
      <c r="P141" s="2"/>
      <c r="Q141" s="2"/>
    </row>
    <row r="142" thickTop="1">
      <c r="A142" s="10"/>
      <c r="B142" s="41">
        <v>19</v>
      </c>
      <c r="C142" s="42" t="s">
        <v>230</v>
      </c>
      <c r="D142" s="42" t="s">
        <v>7</v>
      </c>
      <c r="E142" s="42" t="s">
        <v>231</v>
      </c>
      <c r="F142" s="42" t="s">
        <v>7</v>
      </c>
      <c r="G142" s="43" t="s">
        <v>77</v>
      </c>
      <c r="H142" s="55">
        <v>80</v>
      </c>
      <c r="I142" s="56">
        <v>0</v>
      </c>
      <c r="J142" s="57">
        <f>ROUND(H142*I142,2)</f>
        <v>0</v>
      </c>
      <c r="K142" s="58">
        <v>0.20999999999999999</v>
      </c>
      <c r="L142" s="59">
        <f>ROUND(J142*1.21,2)</f>
        <v>0</v>
      </c>
      <c r="M142" s="13"/>
      <c r="N142" s="2"/>
      <c r="O142" s="2"/>
      <c r="P142" s="2"/>
      <c r="Q142" s="33">
        <f>IF(ISNUMBER(K142),IF(H142&gt;0,IF(I142&gt;0,J142,0),0),0)</f>
        <v>0</v>
      </c>
      <c r="R142" s="9">
        <f>IF(ISNUMBER(K142)=FALSE,J142,0)</f>
        <v>0</v>
      </c>
    </row>
    <row r="143">
      <c r="A143" s="10"/>
      <c r="B143" s="49" t="s">
        <v>48</v>
      </c>
      <c r="C143" s="1"/>
      <c r="D143" s="1"/>
      <c r="E143" s="50" t="s">
        <v>232</v>
      </c>
      <c r="F143" s="1"/>
      <c r="G143" s="1"/>
      <c r="H143" s="40"/>
      <c r="I143" s="1"/>
      <c r="J143" s="40"/>
      <c r="K143" s="1"/>
      <c r="L143" s="1"/>
      <c r="M143" s="13"/>
      <c r="N143" s="2"/>
      <c r="O143" s="2"/>
      <c r="P143" s="2"/>
      <c r="Q143" s="2"/>
    </row>
    <row r="144">
      <c r="A144" s="10"/>
      <c r="B144" s="49" t="s">
        <v>50</v>
      </c>
      <c r="C144" s="1"/>
      <c r="D144" s="1"/>
      <c r="E144" s="50" t="s">
        <v>233</v>
      </c>
      <c r="F144" s="1"/>
      <c r="G144" s="1"/>
      <c r="H144" s="40"/>
      <c r="I144" s="1"/>
      <c r="J144" s="40"/>
      <c r="K144" s="1"/>
      <c r="L144" s="1"/>
      <c r="M144" s="13"/>
      <c r="N144" s="2"/>
      <c r="O144" s="2"/>
      <c r="P144" s="2"/>
      <c r="Q144" s="2"/>
    </row>
    <row r="145">
      <c r="A145" s="10"/>
      <c r="B145" s="49" t="s">
        <v>52</v>
      </c>
      <c r="C145" s="1"/>
      <c r="D145" s="1"/>
      <c r="E145" s="50" t="s">
        <v>234</v>
      </c>
      <c r="F145" s="1"/>
      <c r="G145" s="1"/>
      <c r="H145" s="40"/>
      <c r="I145" s="1"/>
      <c r="J145" s="40"/>
      <c r="K145" s="1"/>
      <c r="L145" s="1"/>
      <c r="M145" s="13"/>
      <c r="N145" s="2"/>
      <c r="O145" s="2"/>
      <c r="P145" s="2"/>
      <c r="Q145" s="2"/>
    </row>
    <row r="146">
      <c r="A146" s="10"/>
      <c r="B146" s="49" t="s">
        <v>54</v>
      </c>
      <c r="C146" s="1"/>
      <c r="D146" s="1"/>
      <c r="E146" s="50" t="s">
        <v>55</v>
      </c>
      <c r="F146" s="1"/>
      <c r="G146" s="1"/>
      <c r="H146" s="40"/>
      <c r="I146" s="1"/>
      <c r="J146" s="40"/>
      <c r="K146" s="1"/>
      <c r="L146" s="1"/>
      <c r="M146" s="13"/>
      <c r="N146" s="2"/>
      <c r="O146" s="2"/>
      <c r="P146" s="2"/>
      <c r="Q146" s="2"/>
    </row>
    <row r="147" thickBot="1">
      <c r="A147" s="10"/>
      <c r="B147" s="51" t="s">
        <v>56</v>
      </c>
      <c r="C147" s="52"/>
      <c r="D147" s="52"/>
      <c r="E147" s="53"/>
      <c r="F147" s="52"/>
      <c r="G147" s="52"/>
      <c r="H147" s="54"/>
      <c r="I147" s="52"/>
      <c r="J147" s="54"/>
      <c r="K147" s="52"/>
      <c r="L147" s="52"/>
      <c r="M147" s="13"/>
      <c r="N147" s="2"/>
      <c r="O147" s="2"/>
      <c r="P147" s="2"/>
      <c r="Q147" s="2"/>
    </row>
    <row r="148" thickTop="1" thickBot="1" ht="25" customHeight="1">
      <c r="A148" s="10"/>
      <c r="B148" s="1"/>
      <c r="C148" s="60">
        <v>1</v>
      </c>
      <c r="D148" s="1"/>
      <c r="E148" s="60" t="s">
        <v>87</v>
      </c>
      <c r="F148" s="1"/>
      <c r="G148" s="61" t="s">
        <v>80</v>
      </c>
      <c r="H148" s="62">
        <f>J46+J52+J58+J64+J70+J76+J82+J88+J94+J100+J106+J112+J118+J124+J130+J136+J142</f>
        <v>0</v>
      </c>
      <c r="I148" s="61" t="s">
        <v>81</v>
      </c>
      <c r="J148" s="63">
        <f>(L148-H148)</f>
        <v>0</v>
      </c>
      <c r="K148" s="61" t="s">
        <v>82</v>
      </c>
      <c r="L148" s="64">
        <f>ROUND((J46+J52+J58+J64+J70+J76+J82+J88+J94+J100+J106+J112+J118+J124+J130+J136+J142)*1.21,2)</f>
        <v>0</v>
      </c>
      <c r="M148" s="13"/>
      <c r="N148" s="2"/>
      <c r="O148" s="2"/>
      <c r="P148" s="2"/>
      <c r="Q148" s="33">
        <f>0+Q46+Q52+Q58+Q64+Q70+Q76+Q82+Q88+Q94+Q100+Q106+Q112+Q118+Q124+Q130+Q136+Q142</f>
        <v>0</v>
      </c>
      <c r="R148" s="9">
        <f>0+R46+R52+R58+R64+R70+R76+R82+R88+R94+R100+R106+R112+R118+R124+R130+R136+R142</f>
        <v>0</v>
      </c>
      <c r="S148" s="65">
        <f>Q148*(1+J148)+R148</f>
        <v>0</v>
      </c>
    </row>
    <row r="149" thickTop="1" thickBot="1" ht="25" customHeight="1">
      <c r="A149" s="10"/>
      <c r="B149" s="66"/>
      <c r="C149" s="66"/>
      <c r="D149" s="66"/>
      <c r="E149" s="66"/>
      <c r="F149" s="66"/>
      <c r="G149" s="67" t="s">
        <v>83</v>
      </c>
      <c r="H149" s="68">
        <f>0+J46+J52+J58+J64+J70+J76+J82+J88+J94+J100+J106+J112+J118+J124+J130+J136+J142</f>
        <v>0</v>
      </c>
      <c r="I149" s="67" t="s">
        <v>84</v>
      </c>
      <c r="J149" s="69">
        <f>0+J148</f>
        <v>0</v>
      </c>
      <c r="K149" s="67" t="s">
        <v>85</v>
      </c>
      <c r="L149" s="70">
        <f>0+L148</f>
        <v>0</v>
      </c>
      <c r="M149" s="13"/>
      <c r="N149" s="2"/>
      <c r="O149" s="2"/>
      <c r="P149" s="2"/>
      <c r="Q149" s="2"/>
    </row>
    <row r="150" ht="40" customHeight="1">
      <c r="A150" s="10"/>
      <c r="B150" s="74" t="s">
        <v>235</v>
      </c>
      <c r="C150" s="1"/>
      <c r="D150" s="1"/>
      <c r="E150" s="1"/>
      <c r="F150" s="1"/>
      <c r="G150" s="1"/>
      <c r="H150" s="40"/>
      <c r="I150" s="1"/>
      <c r="J150" s="40"/>
      <c r="K150" s="1"/>
      <c r="L150" s="1"/>
      <c r="M150" s="13"/>
      <c r="N150" s="2"/>
      <c r="O150" s="2"/>
      <c r="P150" s="2"/>
      <c r="Q150" s="2"/>
    </row>
    <row r="151">
      <c r="A151" s="10"/>
      <c r="B151" s="41">
        <v>20</v>
      </c>
      <c r="C151" s="42" t="s">
        <v>236</v>
      </c>
      <c r="D151" s="42" t="s">
        <v>90</v>
      </c>
      <c r="E151" s="42" t="s">
        <v>237</v>
      </c>
      <c r="F151" s="42" t="s">
        <v>7</v>
      </c>
      <c r="G151" s="43" t="s">
        <v>123</v>
      </c>
      <c r="H151" s="44">
        <v>2572</v>
      </c>
      <c r="I151" s="45">
        <v>0</v>
      </c>
      <c r="J151" s="46">
        <f>ROUND(H151*I151,2)</f>
        <v>0</v>
      </c>
      <c r="K151" s="47">
        <v>0.20999999999999999</v>
      </c>
      <c r="L151" s="48">
        <f>ROUND(J151*1.21,2)</f>
        <v>0</v>
      </c>
      <c r="M151" s="13"/>
      <c r="N151" s="2"/>
      <c r="O151" s="2"/>
      <c r="P151" s="2"/>
      <c r="Q151" s="33">
        <f>IF(ISNUMBER(K151),IF(H151&gt;0,IF(I151&gt;0,J151,0),0),0)</f>
        <v>0</v>
      </c>
      <c r="R151" s="9">
        <f>IF(ISNUMBER(K151)=FALSE,J151,0)</f>
        <v>0</v>
      </c>
    </row>
    <row r="152">
      <c r="A152" s="10"/>
      <c r="B152" s="49" t="s">
        <v>48</v>
      </c>
      <c r="C152" s="1"/>
      <c r="D152" s="1"/>
      <c r="E152" s="50" t="s">
        <v>238</v>
      </c>
      <c r="F152" s="1"/>
      <c r="G152" s="1"/>
      <c r="H152" s="40"/>
      <c r="I152" s="1"/>
      <c r="J152" s="40"/>
      <c r="K152" s="1"/>
      <c r="L152" s="1"/>
      <c r="M152" s="13"/>
      <c r="N152" s="2"/>
      <c r="O152" s="2"/>
      <c r="P152" s="2"/>
      <c r="Q152" s="2"/>
    </row>
    <row r="153">
      <c r="A153" s="10"/>
      <c r="B153" s="49" t="s">
        <v>50</v>
      </c>
      <c r="C153" s="1"/>
      <c r="D153" s="1"/>
      <c r="E153" s="50" t="s">
        <v>239</v>
      </c>
      <c r="F153" s="1"/>
      <c r="G153" s="1"/>
      <c r="H153" s="40"/>
      <c r="I153" s="1"/>
      <c r="J153" s="40"/>
      <c r="K153" s="1"/>
      <c r="L153" s="1"/>
      <c r="M153" s="13"/>
      <c r="N153" s="2"/>
      <c r="O153" s="2"/>
      <c r="P153" s="2"/>
      <c r="Q153" s="2"/>
    </row>
    <row r="154">
      <c r="A154" s="10"/>
      <c r="B154" s="49" t="s">
        <v>52</v>
      </c>
      <c r="C154" s="1"/>
      <c r="D154" s="1"/>
      <c r="E154" s="50" t="s">
        <v>240</v>
      </c>
      <c r="F154" s="1"/>
      <c r="G154" s="1"/>
      <c r="H154" s="40"/>
      <c r="I154" s="1"/>
      <c r="J154" s="40"/>
      <c r="K154" s="1"/>
      <c r="L154" s="1"/>
      <c r="M154" s="13"/>
      <c r="N154" s="2"/>
      <c r="O154" s="2"/>
      <c r="P154" s="2"/>
      <c r="Q154" s="2"/>
    </row>
    <row r="155">
      <c r="A155" s="10"/>
      <c r="B155" s="49" t="s">
        <v>54</v>
      </c>
      <c r="C155" s="1"/>
      <c r="D155" s="1"/>
      <c r="E155" s="50" t="s">
        <v>55</v>
      </c>
      <c r="F155" s="1"/>
      <c r="G155" s="1"/>
      <c r="H155" s="40"/>
      <c r="I155" s="1"/>
      <c r="J155" s="40"/>
      <c r="K155" s="1"/>
      <c r="L155" s="1"/>
      <c r="M155" s="13"/>
      <c r="N155" s="2"/>
      <c r="O155" s="2"/>
      <c r="P155" s="2"/>
      <c r="Q155" s="2"/>
    </row>
    <row r="156" thickBot="1">
      <c r="A156" s="10"/>
      <c r="B156" s="51" t="s">
        <v>56</v>
      </c>
      <c r="C156" s="52"/>
      <c r="D156" s="52"/>
      <c r="E156" s="53"/>
      <c r="F156" s="52"/>
      <c r="G156" s="52"/>
      <c r="H156" s="54"/>
      <c r="I156" s="52"/>
      <c r="J156" s="54"/>
      <c r="K156" s="52"/>
      <c r="L156" s="52"/>
      <c r="M156" s="13"/>
      <c r="N156" s="2"/>
      <c r="O156" s="2"/>
      <c r="P156" s="2"/>
      <c r="Q156" s="2"/>
    </row>
    <row r="157" thickTop="1">
      <c r="A157" s="10"/>
      <c r="B157" s="41">
        <v>21</v>
      </c>
      <c r="C157" s="42" t="s">
        <v>236</v>
      </c>
      <c r="D157" s="42" t="s">
        <v>163</v>
      </c>
      <c r="E157" s="42" t="s">
        <v>237</v>
      </c>
      <c r="F157" s="42" t="s">
        <v>7</v>
      </c>
      <c r="G157" s="43" t="s">
        <v>123</v>
      </c>
      <c r="H157" s="55">
        <v>855</v>
      </c>
      <c r="I157" s="56">
        <v>0</v>
      </c>
      <c r="J157" s="57">
        <f>ROUND(H157*I157,2)</f>
        <v>0</v>
      </c>
      <c r="K157" s="58">
        <v>0.20999999999999999</v>
      </c>
      <c r="L157" s="59">
        <f>ROUND(J157*1.21,2)</f>
        <v>0</v>
      </c>
      <c r="M157" s="13"/>
      <c r="N157" s="2"/>
      <c r="O157" s="2"/>
      <c r="P157" s="2"/>
      <c r="Q157" s="33">
        <f>IF(ISNUMBER(K157),IF(H157&gt;0,IF(I157&gt;0,J157,0),0),0)</f>
        <v>0</v>
      </c>
      <c r="R157" s="9">
        <f>IF(ISNUMBER(K157)=FALSE,J157,0)</f>
        <v>0</v>
      </c>
    </row>
    <row r="158">
      <c r="A158" s="10"/>
      <c r="B158" s="49" t="s">
        <v>48</v>
      </c>
      <c r="C158" s="1"/>
      <c r="D158" s="1"/>
      <c r="E158" s="50" t="s">
        <v>241</v>
      </c>
      <c r="F158" s="1"/>
      <c r="G158" s="1"/>
      <c r="H158" s="40"/>
      <c r="I158" s="1"/>
      <c r="J158" s="40"/>
      <c r="K158" s="1"/>
      <c r="L158" s="1"/>
      <c r="M158" s="13"/>
      <c r="N158" s="2"/>
      <c r="O158" s="2"/>
      <c r="P158" s="2"/>
      <c r="Q158" s="2"/>
    </row>
    <row r="159">
      <c r="A159" s="10"/>
      <c r="B159" s="49" t="s">
        <v>50</v>
      </c>
      <c r="C159" s="1"/>
      <c r="D159" s="1"/>
      <c r="E159" s="50" t="s">
        <v>242</v>
      </c>
      <c r="F159" s="1"/>
      <c r="G159" s="1"/>
      <c r="H159" s="40"/>
      <c r="I159" s="1"/>
      <c r="J159" s="40"/>
      <c r="K159" s="1"/>
      <c r="L159" s="1"/>
      <c r="M159" s="13"/>
      <c r="N159" s="2"/>
      <c r="O159" s="2"/>
      <c r="P159" s="2"/>
      <c r="Q159" s="2"/>
    </row>
    <row r="160">
      <c r="A160" s="10"/>
      <c r="B160" s="49" t="s">
        <v>52</v>
      </c>
      <c r="C160" s="1"/>
      <c r="D160" s="1"/>
      <c r="E160" s="50" t="s">
        <v>240</v>
      </c>
      <c r="F160" s="1"/>
      <c r="G160" s="1"/>
      <c r="H160" s="40"/>
      <c r="I160" s="1"/>
      <c r="J160" s="40"/>
      <c r="K160" s="1"/>
      <c r="L160" s="1"/>
      <c r="M160" s="13"/>
      <c r="N160" s="2"/>
      <c r="O160" s="2"/>
      <c r="P160" s="2"/>
      <c r="Q160" s="2"/>
    </row>
    <row r="161">
      <c r="A161" s="10"/>
      <c r="B161" s="49" t="s">
        <v>54</v>
      </c>
      <c r="C161" s="1"/>
      <c r="D161" s="1"/>
      <c r="E161" s="50" t="s">
        <v>55</v>
      </c>
      <c r="F161" s="1"/>
      <c r="G161" s="1"/>
      <c r="H161" s="40"/>
      <c r="I161" s="1"/>
      <c r="J161" s="40"/>
      <c r="K161" s="1"/>
      <c r="L161" s="1"/>
      <c r="M161" s="13"/>
      <c r="N161" s="2"/>
      <c r="O161" s="2"/>
      <c r="P161" s="2"/>
      <c r="Q161" s="2"/>
    </row>
    <row r="162" thickBot="1">
      <c r="A162" s="10"/>
      <c r="B162" s="51" t="s">
        <v>56</v>
      </c>
      <c r="C162" s="52"/>
      <c r="D162" s="52"/>
      <c r="E162" s="53"/>
      <c r="F162" s="52"/>
      <c r="G162" s="52"/>
      <c r="H162" s="54"/>
      <c r="I162" s="52"/>
      <c r="J162" s="54"/>
      <c r="K162" s="52"/>
      <c r="L162" s="52"/>
      <c r="M162" s="13"/>
      <c r="N162" s="2"/>
      <c r="O162" s="2"/>
      <c r="P162" s="2"/>
      <c r="Q162" s="2"/>
    </row>
    <row r="163" thickTop="1">
      <c r="A163" s="10"/>
      <c r="B163" s="41">
        <v>22</v>
      </c>
      <c r="C163" s="42" t="s">
        <v>243</v>
      </c>
      <c r="D163" s="42" t="s">
        <v>7</v>
      </c>
      <c r="E163" s="42" t="s">
        <v>244</v>
      </c>
      <c r="F163" s="42" t="s">
        <v>7</v>
      </c>
      <c r="G163" s="43" t="s">
        <v>105</v>
      </c>
      <c r="H163" s="55">
        <v>6172.8000000000002</v>
      </c>
      <c r="I163" s="56">
        <v>0</v>
      </c>
      <c r="J163" s="57">
        <f>ROUND(H163*I163,2)</f>
        <v>0</v>
      </c>
      <c r="K163" s="58">
        <v>0.20999999999999999</v>
      </c>
      <c r="L163" s="59">
        <f>ROUND(J163*1.21,2)</f>
        <v>0</v>
      </c>
      <c r="M163" s="13"/>
      <c r="N163" s="2"/>
      <c r="O163" s="2"/>
      <c r="P163" s="2"/>
      <c r="Q163" s="33">
        <f>IF(ISNUMBER(K163),IF(H163&gt;0,IF(I163&gt;0,J163,0),0),0)</f>
        <v>0</v>
      </c>
      <c r="R163" s="9">
        <f>IF(ISNUMBER(K163)=FALSE,J163,0)</f>
        <v>0</v>
      </c>
    </row>
    <row r="164">
      <c r="A164" s="10"/>
      <c r="B164" s="49" t="s">
        <v>48</v>
      </c>
      <c r="C164" s="1"/>
      <c r="D164" s="1"/>
      <c r="E164" s="50" t="s">
        <v>245</v>
      </c>
      <c r="F164" s="1"/>
      <c r="G164" s="1"/>
      <c r="H164" s="40"/>
      <c r="I164" s="1"/>
      <c r="J164" s="40"/>
      <c r="K164" s="1"/>
      <c r="L164" s="1"/>
      <c r="M164" s="13"/>
      <c r="N164" s="2"/>
      <c r="O164" s="2"/>
      <c r="P164" s="2"/>
      <c r="Q164" s="2"/>
    </row>
    <row r="165">
      <c r="A165" s="10"/>
      <c r="B165" s="49" t="s">
        <v>50</v>
      </c>
      <c r="C165" s="1"/>
      <c r="D165" s="1"/>
      <c r="E165" s="50" t="s">
        <v>246</v>
      </c>
      <c r="F165" s="1"/>
      <c r="G165" s="1"/>
      <c r="H165" s="40"/>
      <c r="I165" s="1"/>
      <c r="J165" s="40"/>
      <c r="K165" s="1"/>
      <c r="L165" s="1"/>
      <c r="M165" s="13"/>
      <c r="N165" s="2"/>
      <c r="O165" s="2"/>
      <c r="P165" s="2"/>
      <c r="Q165" s="2"/>
    </row>
    <row r="166">
      <c r="A166" s="10"/>
      <c r="B166" s="49" t="s">
        <v>52</v>
      </c>
      <c r="C166" s="1"/>
      <c r="D166" s="1"/>
      <c r="E166" s="50" t="s">
        <v>247</v>
      </c>
      <c r="F166" s="1"/>
      <c r="G166" s="1"/>
      <c r="H166" s="40"/>
      <c r="I166" s="1"/>
      <c r="J166" s="40"/>
      <c r="K166" s="1"/>
      <c r="L166" s="1"/>
      <c r="M166" s="13"/>
      <c r="N166" s="2"/>
      <c r="O166" s="2"/>
      <c r="P166" s="2"/>
      <c r="Q166" s="2"/>
    </row>
    <row r="167">
      <c r="A167" s="10"/>
      <c r="B167" s="49" t="s">
        <v>54</v>
      </c>
      <c r="C167" s="1"/>
      <c r="D167" s="1"/>
      <c r="E167" s="50" t="s">
        <v>55</v>
      </c>
      <c r="F167" s="1"/>
      <c r="G167" s="1"/>
      <c r="H167" s="40"/>
      <c r="I167" s="1"/>
      <c r="J167" s="40"/>
      <c r="K167" s="1"/>
      <c r="L167" s="1"/>
      <c r="M167" s="13"/>
      <c r="N167" s="2"/>
      <c r="O167" s="2"/>
      <c r="P167" s="2"/>
      <c r="Q167" s="2"/>
    </row>
    <row r="168" thickBot="1">
      <c r="A168" s="10"/>
      <c r="B168" s="51" t="s">
        <v>56</v>
      </c>
      <c r="C168" s="52"/>
      <c r="D168" s="52"/>
      <c r="E168" s="53"/>
      <c r="F168" s="52"/>
      <c r="G168" s="52"/>
      <c r="H168" s="54"/>
      <c r="I168" s="52"/>
      <c r="J168" s="54"/>
      <c r="K168" s="52"/>
      <c r="L168" s="52"/>
      <c r="M168" s="13"/>
      <c r="N168" s="2"/>
      <c r="O168" s="2"/>
      <c r="P168" s="2"/>
      <c r="Q168" s="2"/>
    </row>
    <row r="169" thickTop="1">
      <c r="A169" s="10"/>
      <c r="B169" s="41">
        <v>23</v>
      </c>
      <c r="C169" s="42" t="s">
        <v>248</v>
      </c>
      <c r="D169" s="42" t="s">
        <v>90</v>
      </c>
      <c r="E169" s="42" t="s">
        <v>249</v>
      </c>
      <c r="F169" s="42" t="s">
        <v>7</v>
      </c>
      <c r="G169" s="43" t="s">
        <v>105</v>
      </c>
      <c r="H169" s="55">
        <v>12705.6</v>
      </c>
      <c r="I169" s="56">
        <v>0</v>
      </c>
      <c r="J169" s="57">
        <f>ROUND(H169*I169,2)</f>
        <v>0</v>
      </c>
      <c r="K169" s="58">
        <v>0.20999999999999999</v>
      </c>
      <c r="L169" s="59">
        <f>ROUND(J169*1.21,2)</f>
        <v>0</v>
      </c>
      <c r="M169" s="13"/>
      <c r="N169" s="2"/>
      <c r="O169" s="2"/>
      <c r="P169" s="2"/>
      <c r="Q169" s="33">
        <f>IF(ISNUMBER(K169),IF(H169&gt;0,IF(I169&gt;0,J169,0),0),0)</f>
        <v>0</v>
      </c>
      <c r="R169" s="9">
        <f>IF(ISNUMBER(K169)=FALSE,J169,0)</f>
        <v>0</v>
      </c>
    </row>
    <row r="170">
      <c r="A170" s="10"/>
      <c r="B170" s="49" t="s">
        <v>48</v>
      </c>
      <c r="C170" s="1"/>
      <c r="D170" s="1"/>
      <c r="E170" s="50" t="s">
        <v>250</v>
      </c>
      <c r="F170" s="1"/>
      <c r="G170" s="1"/>
      <c r="H170" s="40"/>
      <c r="I170" s="1"/>
      <c r="J170" s="40"/>
      <c r="K170" s="1"/>
      <c r="L170" s="1"/>
      <c r="M170" s="13"/>
      <c r="N170" s="2"/>
      <c r="O170" s="2"/>
      <c r="P170" s="2"/>
      <c r="Q170" s="2"/>
    </row>
    <row r="171">
      <c r="A171" s="10"/>
      <c r="B171" s="49" t="s">
        <v>50</v>
      </c>
      <c r="C171" s="1"/>
      <c r="D171" s="1"/>
      <c r="E171" s="50" t="s">
        <v>251</v>
      </c>
      <c r="F171" s="1"/>
      <c r="G171" s="1"/>
      <c r="H171" s="40"/>
      <c r="I171" s="1"/>
      <c r="J171" s="40"/>
      <c r="K171" s="1"/>
      <c r="L171" s="1"/>
      <c r="M171" s="13"/>
      <c r="N171" s="2"/>
      <c r="O171" s="2"/>
      <c r="P171" s="2"/>
      <c r="Q171" s="2"/>
    </row>
    <row r="172">
      <c r="A172" s="10"/>
      <c r="B172" s="49" t="s">
        <v>52</v>
      </c>
      <c r="C172" s="1"/>
      <c r="D172" s="1"/>
      <c r="E172" s="50" t="s">
        <v>252</v>
      </c>
      <c r="F172" s="1"/>
      <c r="G172" s="1"/>
      <c r="H172" s="40"/>
      <c r="I172" s="1"/>
      <c r="J172" s="40"/>
      <c r="K172" s="1"/>
      <c r="L172" s="1"/>
      <c r="M172" s="13"/>
      <c r="N172" s="2"/>
      <c r="O172" s="2"/>
      <c r="P172" s="2"/>
      <c r="Q172" s="2"/>
    </row>
    <row r="173">
      <c r="A173" s="10"/>
      <c r="B173" s="49" t="s">
        <v>54</v>
      </c>
      <c r="C173" s="1"/>
      <c r="D173" s="1"/>
      <c r="E173" s="50" t="s">
        <v>55</v>
      </c>
      <c r="F173" s="1"/>
      <c r="G173" s="1"/>
      <c r="H173" s="40"/>
      <c r="I173" s="1"/>
      <c r="J173" s="40"/>
      <c r="K173" s="1"/>
      <c r="L173" s="1"/>
      <c r="M173" s="13"/>
      <c r="N173" s="2"/>
      <c r="O173" s="2"/>
      <c r="P173" s="2"/>
      <c r="Q173" s="2"/>
    </row>
    <row r="174" thickBot="1">
      <c r="A174" s="10"/>
      <c r="B174" s="51" t="s">
        <v>56</v>
      </c>
      <c r="C174" s="52"/>
      <c r="D174" s="52"/>
      <c r="E174" s="53"/>
      <c r="F174" s="52"/>
      <c r="G174" s="52"/>
      <c r="H174" s="54"/>
      <c r="I174" s="52"/>
      <c r="J174" s="54"/>
      <c r="K174" s="52"/>
      <c r="L174" s="52"/>
      <c r="M174" s="13"/>
      <c r="N174" s="2"/>
      <c r="O174" s="2"/>
      <c r="P174" s="2"/>
      <c r="Q174" s="2"/>
    </row>
    <row r="175" thickTop="1">
      <c r="A175" s="10"/>
      <c r="B175" s="41">
        <v>24</v>
      </c>
      <c r="C175" s="42" t="s">
        <v>248</v>
      </c>
      <c r="D175" s="42" t="s">
        <v>163</v>
      </c>
      <c r="E175" s="42" t="s">
        <v>249</v>
      </c>
      <c r="F175" s="42" t="s">
        <v>7</v>
      </c>
      <c r="G175" s="43" t="s">
        <v>105</v>
      </c>
      <c r="H175" s="55">
        <v>4428</v>
      </c>
      <c r="I175" s="56">
        <v>0</v>
      </c>
      <c r="J175" s="57">
        <f>ROUND(H175*I175,2)</f>
        <v>0</v>
      </c>
      <c r="K175" s="58">
        <v>0.20999999999999999</v>
      </c>
      <c r="L175" s="59">
        <f>ROUND(J175*1.21,2)</f>
        <v>0</v>
      </c>
      <c r="M175" s="13"/>
      <c r="N175" s="2"/>
      <c r="O175" s="2"/>
      <c r="P175" s="2"/>
      <c r="Q175" s="33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49" t="s">
        <v>48</v>
      </c>
      <c r="C176" s="1"/>
      <c r="D176" s="1"/>
      <c r="E176" s="50" t="s">
        <v>253</v>
      </c>
      <c r="F176" s="1"/>
      <c r="G176" s="1"/>
      <c r="H176" s="40"/>
      <c r="I176" s="1"/>
      <c r="J176" s="40"/>
      <c r="K176" s="1"/>
      <c r="L176" s="1"/>
      <c r="M176" s="13"/>
      <c r="N176" s="2"/>
      <c r="O176" s="2"/>
      <c r="P176" s="2"/>
      <c r="Q176" s="2"/>
    </row>
    <row r="177">
      <c r="A177" s="10"/>
      <c r="B177" s="49" t="s">
        <v>50</v>
      </c>
      <c r="C177" s="1"/>
      <c r="D177" s="1"/>
      <c r="E177" s="50" t="s">
        <v>254</v>
      </c>
      <c r="F177" s="1"/>
      <c r="G177" s="1"/>
      <c r="H177" s="40"/>
      <c r="I177" s="1"/>
      <c r="J177" s="40"/>
      <c r="K177" s="1"/>
      <c r="L177" s="1"/>
      <c r="M177" s="13"/>
      <c r="N177" s="2"/>
      <c r="O177" s="2"/>
      <c r="P177" s="2"/>
      <c r="Q177" s="2"/>
    </row>
    <row r="178">
      <c r="A178" s="10"/>
      <c r="B178" s="49" t="s">
        <v>52</v>
      </c>
      <c r="C178" s="1"/>
      <c r="D178" s="1"/>
      <c r="E178" s="50" t="s">
        <v>252</v>
      </c>
      <c r="F178" s="1"/>
      <c r="G178" s="1"/>
      <c r="H178" s="40"/>
      <c r="I178" s="1"/>
      <c r="J178" s="40"/>
      <c r="K178" s="1"/>
      <c r="L178" s="1"/>
      <c r="M178" s="13"/>
      <c r="N178" s="2"/>
      <c r="O178" s="2"/>
      <c r="P178" s="2"/>
      <c r="Q178" s="2"/>
    </row>
    <row r="179">
      <c r="A179" s="10"/>
      <c r="B179" s="49" t="s">
        <v>54</v>
      </c>
      <c r="C179" s="1"/>
      <c r="D179" s="1"/>
      <c r="E179" s="50" t="s">
        <v>55</v>
      </c>
      <c r="F179" s="1"/>
      <c r="G179" s="1"/>
      <c r="H179" s="40"/>
      <c r="I179" s="1"/>
      <c r="J179" s="40"/>
      <c r="K179" s="1"/>
      <c r="L179" s="1"/>
      <c r="M179" s="13"/>
      <c r="N179" s="2"/>
      <c r="O179" s="2"/>
      <c r="P179" s="2"/>
      <c r="Q179" s="2"/>
    </row>
    <row r="180" thickBot="1">
      <c r="A180" s="10"/>
      <c r="B180" s="51" t="s">
        <v>56</v>
      </c>
      <c r="C180" s="52"/>
      <c r="D180" s="52"/>
      <c r="E180" s="53"/>
      <c r="F180" s="52"/>
      <c r="G180" s="52"/>
      <c r="H180" s="54"/>
      <c r="I180" s="52"/>
      <c r="J180" s="54"/>
      <c r="K180" s="52"/>
      <c r="L180" s="52"/>
      <c r="M180" s="13"/>
      <c r="N180" s="2"/>
      <c r="O180" s="2"/>
      <c r="P180" s="2"/>
      <c r="Q180" s="2"/>
    </row>
    <row r="181" thickTop="1" thickBot="1" ht="25" customHeight="1">
      <c r="A181" s="10"/>
      <c r="B181" s="1"/>
      <c r="C181" s="60">
        <v>2</v>
      </c>
      <c r="D181" s="1"/>
      <c r="E181" s="60" t="s">
        <v>159</v>
      </c>
      <c r="F181" s="1"/>
      <c r="G181" s="61" t="s">
        <v>80</v>
      </c>
      <c r="H181" s="62">
        <f>J151+J157+J163+J169+J175</f>
        <v>0</v>
      </c>
      <c r="I181" s="61" t="s">
        <v>81</v>
      </c>
      <c r="J181" s="63">
        <f>(L181-H181)</f>
        <v>0</v>
      </c>
      <c r="K181" s="61" t="s">
        <v>82</v>
      </c>
      <c r="L181" s="64">
        <f>ROUND((J151+J157+J163+J169+J175)*1.21,2)</f>
        <v>0</v>
      </c>
      <c r="M181" s="13"/>
      <c r="N181" s="2"/>
      <c r="O181" s="2"/>
      <c r="P181" s="2"/>
      <c r="Q181" s="33">
        <f>0+Q151+Q157+Q163+Q169+Q175</f>
        <v>0</v>
      </c>
      <c r="R181" s="9">
        <f>0+R151+R157+R163+R169+R175</f>
        <v>0</v>
      </c>
      <c r="S181" s="65">
        <f>Q181*(1+J181)+R181</f>
        <v>0</v>
      </c>
    </row>
    <row r="182" thickTop="1" thickBot="1" ht="25" customHeight="1">
      <c r="A182" s="10"/>
      <c r="B182" s="66"/>
      <c r="C182" s="66"/>
      <c r="D182" s="66"/>
      <c r="E182" s="66"/>
      <c r="F182" s="66"/>
      <c r="G182" s="67" t="s">
        <v>83</v>
      </c>
      <c r="H182" s="68">
        <f>0+J151+J157+J163+J169+J175</f>
        <v>0</v>
      </c>
      <c r="I182" s="67" t="s">
        <v>84</v>
      </c>
      <c r="J182" s="69">
        <f>0+J181</f>
        <v>0</v>
      </c>
      <c r="K182" s="67" t="s">
        <v>85</v>
      </c>
      <c r="L182" s="70">
        <f>0+L181</f>
        <v>0</v>
      </c>
      <c r="M182" s="13"/>
      <c r="N182" s="2"/>
      <c r="O182" s="2"/>
      <c r="P182" s="2"/>
      <c r="Q182" s="2"/>
    </row>
    <row r="183" ht="40" customHeight="1">
      <c r="A183" s="10"/>
      <c r="B183" s="74" t="s">
        <v>255</v>
      </c>
      <c r="C183" s="1"/>
      <c r="D183" s="1"/>
      <c r="E183" s="1"/>
      <c r="F183" s="1"/>
      <c r="G183" s="1"/>
      <c r="H183" s="40"/>
      <c r="I183" s="1"/>
      <c r="J183" s="40"/>
      <c r="K183" s="1"/>
      <c r="L183" s="1"/>
      <c r="M183" s="13"/>
      <c r="N183" s="2"/>
      <c r="O183" s="2"/>
      <c r="P183" s="2"/>
      <c r="Q183" s="2"/>
    </row>
    <row r="184">
      <c r="A184" s="10"/>
      <c r="B184" s="41">
        <v>25</v>
      </c>
      <c r="C184" s="42" t="s">
        <v>256</v>
      </c>
      <c r="D184" s="42" t="s">
        <v>7</v>
      </c>
      <c r="E184" s="42" t="s">
        <v>257</v>
      </c>
      <c r="F184" s="42" t="s">
        <v>7</v>
      </c>
      <c r="G184" s="43" t="s">
        <v>123</v>
      </c>
      <c r="H184" s="44">
        <v>72.629999999999995</v>
      </c>
      <c r="I184" s="45">
        <v>0</v>
      </c>
      <c r="J184" s="46">
        <f>ROUND(H184*I184,2)</f>
        <v>0</v>
      </c>
      <c r="K184" s="47">
        <v>0.20999999999999999</v>
      </c>
      <c r="L184" s="48">
        <f>ROUND(J184*1.21,2)</f>
        <v>0</v>
      </c>
      <c r="M184" s="13"/>
      <c r="N184" s="2"/>
      <c r="O184" s="2"/>
      <c r="P184" s="2"/>
      <c r="Q184" s="33">
        <f>IF(ISNUMBER(K184),IF(H184&gt;0,IF(I184&gt;0,J184,0),0),0)</f>
        <v>0</v>
      </c>
      <c r="R184" s="9">
        <f>IF(ISNUMBER(K184)=FALSE,J184,0)</f>
        <v>0</v>
      </c>
    </row>
    <row r="185">
      <c r="A185" s="10"/>
      <c r="B185" s="49" t="s">
        <v>48</v>
      </c>
      <c r="C185" s="1"/>
      <c r="D185" s="1"/>
      <c r="E185" s="50" t="s">
        <v>258</v>
      </c>
      <c r="F185" s="1"/>
      <c r="G185" s="1"/>
      <c r="H185" s="40"/>
      <c r="I185" s="1"/>
      <c r="J185" s="40"/>
      <c r="K185" s="1"/>
      <c r="L185" s="1"/>
      <c r="M185" s="13"/>
      <c r="N185" s="2"/>
      <c r="O185" s="2"/>
      <c r="P185" s="2"/>
      <c r="Q185" s="2"/>
    </row>
    <row r="186">
      <c r="A186" s="10"/>
      <c r="B186" s="49" t="s">
        <v>50</v>
      </c>
      <c r="C186" s="1"/>
      <c r="D186" s="1"/>
      <c r="E186" s="50" t="s">
        <v>259</v>
      </c>
      <c r="F186" s="1"/>
      <c r="G186" s="1"/>
      <c r="H186" s="40"/>
      <c r="I186" s="1"/>
      <c r="J186" s="40"/>
      <c r="K186" s="1"/>
      <c r="L186" s="1"/>
      <c r="M186" s="13"/>
      <c r="N186" s="2"/>
      <c r="O186" s="2"/>
      <c r="P186" s="2"/>
      <c r="Q186" s="2"/>
    </row>
    <row r="187">
      <c r="A187" s="10"/>
      <c r="B187" s="49" t="s">
        <v>52</v>
      </c>
      <c r="C187" s="1"/>
      <c r="D187" s="1"/>
      <c r="E187" s="50" t="s">
        <v>260</v>
      </c>
      <c r="F187" s="1"/>
      <c r="G187" s="1"/>
      <c r="H187" s="40"/>
      <c r="I187" s="1"/>
      <c r="J187" s="40"/>
      <c r="K187" s="1"/>
      <c r="L187" s="1"/>
      <c r="M187" s="13"/>
      <c r="N187" s="2"/>
      <c r="O187" s="2"/>
      <c r="P187" s="2"/>
      <c r="Q187" s="2"/>
    </row>
    <row r="188">
      <c r="A188" s="10"/>
      <c r="B188" s="49" t="s">
        <v>54</v>
      </c>
      <c r="C188" s="1"/>
      <c r="D188" s="1"/>
      <c r="E188" s="50" t="s">
        <v>55</v>
      </c>
      <c r="F188" s="1"/>
      <c r="G188" s="1"/>
      <c r="H188" s="40"/>
      <c r="I188" s="1"/>
      <c r="J188" s="40"/>
      <c r="K188" s="1"/>
      <c r="L188" s="1"/>
      <c r="M188" s="13"/>
      <c r="N188" s="2"/>
      <c r="O188" s="2"/>
      <c r="P188" s="2"/>
      <c r="Q188" s="2"/>
    </row>
    <row r="189" thickBot="1">
      <c r="A189" s="10"/>
      <c r="B189" s="51" t="s">
        <v>56</v>
      </c>
      <c r="C189" s="52"/>
      <c r="D189" s="52"/>
      <c r="E189" s="53"/>
      <c r="F189" s="52"/>
      <c r="G189" s="52"/>
      <c r="H189" s="54"/>
      <c r="I189" s="52"/>
      <c r="J189" s="54"/>
      <c r="K189" s="52"/>
      <c r="L189" s="52"/>
      <c r="M189" s="13"/>
      <c r="N189" s="2"/>
      <c r="O189" s="2"/>
      <c r="P189" s="2"/>
      <c r="Q189" s="2"/>
    </row>
    <row r="190" thickTop="1">
      <c r="A190" s="10"/>
      <c r="B190" s="41">
        <v>26</v>
      </c>
      <c r="C190" s="42" t="s">
        <v>261</v>
      </c>
      <c r="D190" s="42" t="s">
        <v>7</v>
      </c>
      <c r="E190" s="42" t="s">
        <v>262</v>
      </c>
      <c r="F190" s="42" t="s">
        <v>7</v>
      </c>
      <c r="G190" s="43" t="s">
        <v>123</v>
      </c>
      <c r="H190" s="55">
        <v>6.1580000000000004</v>
      </c>
      <c r="I190" s="56">
        <v>0</v>
      </c>
      <c r="J190" s="57">
        <f>ROUND(H190*I190,2)</f>
        <v>0</v>
      </c>
      <c r="K190" s="58">
        <v>0.20999999999999999</v>
      </c>
      <c r="L190" s="59">
        <f>ROUND(J190*1.21,2)</f>
        <v>0</v>
      </c>
      <c r="M190" s="13"/>
      <c r="N190" s="2"/>
      <c r="O190" s="2"/>
      <c r="P190" s="2"/>
      <c r="Q190" s="33">
        <f>IF(ISNUMBER(K190),IF(H190&gt;0,IF(I190&gt;0,J190,0),0),0)</f>
        <v>0</v>
      </c>
      <c r="R190" s="9">
        <f>IF(ISNUMBER(K190)=FALSE,J190,0)</f>
        <v>0</v>
      </c>
    </row>
    <row r="191">
      <c r="A191" s="10"/>
      <c r="B191" s="49" t="s">
        <v>48</v>
      </c>
      <c r="C191" s="1"/>
      <c r="D191" s="1"/>
      <c r="E191" s="50" t="s">
        <v>263</v>
      </c>
      <c r="F191" s="1"/>
      <c r="G191" s="1"/>
      <c r="H191" s="40"/>
      <c r="I191" s="1"/>
      <c r="J191" s="40"/>
      <c r="K191" s="1"/>
      <c r="L191" s="1"/>
      <c r="M191" s="13"/>
      <c r="N191" s="2"/>
      <c r="O191" s="2"/>
      <c r="P191" s="2"/>
      <c r="Q191" s="2"/>
    </row>
    <row r="192">
      <c r="A192" s="10"/>
      <c r="B192" s="49" t="s">
        <v>50</v>
      </c>
      <c r="C192" s="1"/>
      <c r="D192" s="1"/>
      <c r="E192" s="50" t="s">
        <v>264</v>
      </c>
      <c r="F192" s="1"/>
      <c r="G192" s="1"/>
      <c r="H192" s="40"/>
      <c r="I192" s="1"/>
      <c r="J192" s="40"/>
      <c r="K192" s="1"/>
      <c r="L192" s="1"/>
      <c r="M192" s="13"/>
      <c r="N192" s="2"/>
      <c r="O192" s="2"/>
      <c r="P192" s="2"/>
      <c r="Q192" s="2"/>
    </row>
    <row r="193">
      <c r="A193" s="10"/>
      <c r="B193" s="49" t="s">
        <v>52</v>
      </c>
      <c r="C193" s="1"/>
      <c r="D193" s="1"/>
      <c r="E193" s="50" t="s">
        <v>240</v>
      </c>
      <c r="F193" s="1"/>
      <c r="G193" s="1"/>
      <c r="H193" s="40"/>
      <c r="I193" s="1"/>
      <c r="J193" s="40"/>
      <c r="K193" s="1"/>
      <c r="L193" s="1"/>
      <c r="M193" s="13"/>
      <c r="N193" s="2"/>
      <c r="O193" s="2"/>
      <c r="P193" s="2"/>
      <c r="Q193" s="2"/>
    </row>
    <row r="194">
      <c r="A194" s="10"/>
      <c r="B194" s="49" t="s">
        <v>54</v>
      </c>
      <c r="C194" s="1"/>
      <c r="D194" s="1"/>
      <c r="E194" s="50" t="s">
        <v>55</v>
      </c>
      <c r="F194" s="1"/>
      <c r="G194" s="1"/>
      <c r="H194" s="40"/>
      <c r="I194" s="1"/>
      <c r="J194" s="40"/>
      <c r="K194" s="1"/>
      <c r="L194" s="1"/>
      <c r="M194" s="13"/>
      <c r="N194" s="2"/>
      <c r="O194" s="2"/>
      <c r="P194" s="2"/>
      <c r="Q194" s="2"/>
    </row>
    <row r="195" thickBot="1">
      <c r="A195" s="10"/>
      <c r="B195" s="51" t="s">
        <v>56</v>
      </c>
      <c r="C195" s="52"/>
      <c r="D195" s="52"/>
      <c r="E195" s="53"/>
      <c r="F195" s="52"/>
      <c r="G195" s="52"/>
      <c r="H195" s="54"/>
      <c r="I195" s="52"/>
      <c r="J195" s="54"/>
      <c r="K195" s="52"/>
      <c r="L195" s="52"/>
      <c r="M195" s="13"/>
      <c r="N195" s="2"/>
      <c r="O195" s="2"/>
      <c r="P195" s="2"/>
      <c r="Q195" s="2"/>
    </row>
    <row r="196" thickTop="1">
      <c r="A196" s="10"/>
      <c r="B196" s="41">
        <v>27</v>
      </c>
      <c r="C196" s="42" t="s">
        <v>265</v>
      </c>
      <c r="D196" s="42" t="s">
        <v>7</v>
      </c>
      <c r="E196" s="42" t="s">
        <v>266</v>
      </c>
      <c r="F196" s="42" t="s">
        <v>7</v>
      </c>
      <c r="G196" s="43" t="s">
        <v>123</v>
      </c>
      <c r="H196" s="55">
        <v>8.4000000000000004</v>
      </c>
      <c r="I196" s="56">
        <v>0</v>
      </c>
      <c r="J196" s="57">
        <f>ROUND(H196*I196,2)</f>
        <v>0</v>
      </c>
      <c r="K196" s="58">
        <v>0.20999999999999999</v>
      </c>
      <c r="L196" s="59">
        <f>ROUND(J196*1.21,2)</f>
        <v>0</v>
      </c>
      <c r="M196" s="13"/>
      <c r="N196" s="2"/>
      <c r="O196" s="2"/>
      <c r="P196" s="2"/>
      <c r="Q196" s="33">
        <f>IF(ISNUMBER(K196),IF(H196&gt;0,IF(I196&gt;0,J196,0),0),0)</f>
        <v>0</v>
      </c>
      <c r="R196" s="9">
        <f>IF(ISNUMBER(K196)=FALSE,J196,0)</f>
        <v>0</v>
      </c>
    </row>
    <row r="197">
      <c r="A197" s="10"/>
      <c r="B197" s="49" t="s">
        <v>48</v>
      </c>
      <c r="C197" s="1"/>
      <c r="D197" s="1"/>
      <c r="E197" s="50" t="s">
        <v>267</v>
      </c>
      <c r="F197" s="1"/>
      <c r="G197" s="1"/>
      <c r="H197" s="40"/>
      <c r="I197" s="1"/>
      <c r="J197" s="40"/>
      <c r="K197" s="1"/>
      <c r="L197" s="1"/>
      <c r="M197" s="13"/>
      <c r="N197" s="2"/>
      <c r="O197" s="2"/>
      <c r="P197" s="2"/>
      <c r="Q197" s="2"/>
    </row>
    <row r="198">
      <c r="A198" s="10"/>
      <c r="B198" s="49" t="s">
        <v>50</v>
      </c>
      <c r="C198" s="1"/>
      <c r="D198" s="1"/>
      <c r="E198" s="50" t="s">
        <v>268</v>
      </c>
      <c r="F198" s="1"/>
      <c r="G198" s="1"/>
      <c r="H198" s="40"/>
      <c r="I198" s="1"/>
      <c r="J198" s="40"/>
      <c r="K198" s="1"/>
      <c r="L198" s="1"/>
      <c r="M198" s="13"/>
      <c r="N198" s="2"/>
      <c r="O198" s="2"/>
      <c r="P198" s="2"/>
      <c r="Q198" s="2"/>
    </row>
    <row r="199">
      <c r="A199" s="10"/>
      <c r="B199" s="49" t="s">
        <v>52</v>
      </c>
      <c r="C199" s="1"/>
      <c r="D199" s="1"/>
      <c r="E199" s="50" t="s">
        <v>269</v>
      </c>
      <c r="F199" s="1"/>
      <c r="G199" s="1"/>
      <c r="H199" s="40"/>
      <c r="I199" s="1"/>
      <c r="J199" s="40"/>
      <c r="K199" s="1"/>
      <c r="L199" s="1"/>
      <c r="M199" s="13"/>
      <c r="N199" s="2"/>
      <c r="O199" s="2"/>
      <c r="P199" s="2"/>
      <c r="Q199" s="2"/>
    </row>
    <row r="200">
      <c r="A200" s="10"/>
      <c r="B200" s="49" t="s">
        <v>54</v>
      </c>
      <c r="C200" s="1"/>
      <c r="D200" s="1"/>
      <c r="E200" s="50" t="s">
        <v>55</v>
      </c>
      <c r="F200" s="1"/>
      <c r="G200" s="1"/>
      <c r="H200" s="40"/>
      <c r="I200" s="1"/>
      <c r="J200" s="40"/>
      <c r="K200" s="1"/>
      <c r="L200" s="1"/>
      <c r="M200" s="13"/>
      <c r="N200" s="2"/>
      <c r="O200" s="2"/>
      <c r="P200" s="2"/>
      <c r="Q200" s="2"/>
    </row>
    <row r="201" thickBot="1">
      <c r="A201" s="10"/>
      <c r="B201" s="51" t="s">
        <v>56</v>
      </c>
      <c r="C201" s="52"/>
      <c r="D201" s="52"/>
      <c r="E201" s="53"/>
      <c r="F201" s="52"/>
      <c r="G201" s="52"/>
      <c r="H201" s="54"/>
      <c r="I201" s="52"/>
      <c r="J201" s="54"/>
      <c r="K201" s="52"/>
      <c r="L201" s="52"/>
      <c r="M201" s="13"/>
      <c r="N201" s="2"/>
      <c r="O201" s="2"/>
      <c r="P201" s="2"/>
      <c r="Q201" s="2"/>
    </row>
    <row r="202" thickTop="1">
      <c r="A202" s="10"/>
      <c r="B202" s="41">
        <v>28</v>
      </c>
      <c r="C202" s="42" t="s">
        <v>270</v>
      </c>
      <c r="D202" s="42" t="s">
        <v>7</v>
      </c>
      <c r="E202" s="42" t="s">
        <v>271</v>
      </c>
      <c r="F202" s="42" t="s">
        <v>7</v>
      </c>
      <c r="G202" s="43" t="s">
        <v>123</v>
      </c>
      <c r="H202" s="55">
        <v>2.2839999999999998</v>
      </c>
      <c r="I202" s="56">
        <v>0</v>
      </c>
      <c r="J202" s="57">
        <f>ROUND(H202*I202,2)</f>
        <v>0</v>
      </c>
      <c r="K202" s="58">
        <v>0.20999999999999999</v>
      </c>
      <c r="L202" s="59">
        <f>ROUND(J202*1.21,2)</f>
        <v>0</v>
      </c>
      <c r="M202" s="13"/>
      <c r="N202" s="2"/>
      <c r="O202" s="2"/>
      <c r="P202" s="2"/>
      <c r="Q202" s="33">
        <f>IF(ISNUMBER(K202),IF(H202&gt;0,IF(I202&gt;0,J202,0),0),0)</f>
        <v>0</v>
      </c>
      <c r="R202" s="9">
        <f>IF(ISNUMBER(K202)=FALSE,J202,0)</f>
        <v>0</v>
      </c>
    </row>
    <row r="203">
      <c r="A203" s="10"/>
      <c r="B203" s="49" t="s">
        <v>48</v>
      </c>
      <c r="C203" s="1"/>
      <c r="D203" s="1"/>
      <c r="E203" s="50" t="s">
        <v>272</v>
      </c>
      <c r="F203" s="1"/>
      <c r="G203" s="1"/>
      <c r="H203" s="40"/>
      <c r="I203" s="1"/>
      <c r="J203" s="40"/>
      <c r="K203" s="1"/>
      <c r="L203" s="1"/>
      <c r="M203" s="13"/>
      <c r="N203" s="2"/>
      <c r="O203" s="2"/>
      <c r="P203" s="2"/>
      <c r="Q203" s="2"/>
    </row>
    <row r="204">
      <c r="A204" s="10"/>
      <c r="B204" s="49" t="s">
        <v>50</v>
      </c>
      <c r="C204" s="1"/>
      <c r="D204" s="1"/>
      <c r="E204" s="50" t="s">
        <v>273</v>
      </c>
      <c r="F204" s="1"/>
      <c r="G204" s="1"/>
      <c r="H204" s="40"/>
      <c r="I204" s="1"/>
      <c r="J204" s="40"/>
      <c r="K204" s="1"/>
      <c r="L204" s="1"/>
      <c r="M204" s="13"/>
      <c r="N204" s="2"/>
      <c r="O204" s="2"/>
      <c r="P204" s="2"/>
      <c r="Q204" s="2"/>
    </row>
    <row r="205">
      <c r="A205" s="10"/>
      <c r="B205" s="49" t="s">
        <v>52</v>
      </c>
      <c r="C205" s="1"/>
      <c r="D205" s="1"/>
      <c r="E205" s="50" t="s">
        <v>274</v>
      </c>
      <c r="F205" s="1"/>
      <c r="G205" s="1"/>
      <c r="H205" s="40"/>
      <c r="I205" s="1"/>
      <c r="J205" s="40"/>
      <c r="K205" s="1"/>
      <c r="L205" s="1"/>
      <c r="M205" s="13"/>
      <c r="N205" s="2"/>
      <c r="O205" s="2"/>
      <c r="P205" s="2"/>
      <c r="Q205" s="2"/>
    </row>
    <row r="206">
      <c r="A206" s="10"/>
      <c r="B206" s="49" t="s">
        <v>54</v>
      </c>
      <c r="C206" s="1"/>
      <c r="D206" s="1"/>
      <c r="E206" s="50" t="s">
        <v>55</v>
      </c>
      <c r="F206" s="1"/>
      <c r="G206" s="1"/>
      <c r="H206" s="40"/>
      <c r="I206" s="1"/>
      <c r="J206" s="40"/>
      <c r="K206" s="1"/>
      <c r="L206" s="1"/>
      <c r="M206" s="13"/>
      <c r="N206" s="2"/>
      <c r="O206" s="2"/>
      <c r="P206" s="2"/>
      <c r="Q206" s="2"/>
    </row>
    <row r="207" thickBot="1">
      <c r="A207" s="10"/>
      <c r="B207" s="51" t="s">
        <v>56</v>
      </c>
      <c r="C207" s="52"/>
      <c r="D207" s="52"/>
      <c r="E207" s="53"/>
      <c r="F207" s="52"/>
      <c r="G207" s="52"/>
      <c r="H207" s="54"/>
      <c r="I207" s="52"/>
      <c r="J207" s="54"/>
      <c r="K207" s="52"/>
      <c r="L207" s="52"/>
      <c r="M207" s="13"/>
      <c r="N207" s="2"/>
      <c r="O207" s="2"/>
      <c r="P207" s="2"/>
      <c r="Q207" s="2"/>
    </row>
    <row r="208" thickTop="1" thickBot="1" ht="25" customHeight="1">
      <c r="A208" s="10"/>
      <c r="B208" s="1"/>
      <c r="C208" s="60">
        <v>4</v>
      </c>
      <c r="D208" s="1"/>
      <c r="E208" s="60" t="s">
        <v>160</v>
      </c>
      <c r="F208" s="1"/>
      <c r="G208" s="61" t="s">
        <v>80</v>
      </c>
      <c r="H208" s="62">
        <f>J184+J190+J196+J202</f>
        <v>0</v>
      </c>
      <c r="I208" s="61" t="s">
        <v>81</v>
      </c>
      <c r="J208" s="63">
        <f>(L208-H208)</f>
        <v>0</v>
      </c>
      <c r="K208" s="61" t="s">
        <v>82</v>
      </c>
      <c r="L208" s="64">
        <f>ROUND((J184+J190+J196+J202)*1.21,2)</f>
        <v>0</v>
      </c>
      <c r="M208" s="13"/>
      <c r="N208" s="2"/>
      <c r="O208" s="2"/>
      <c r="P208" s="2"/>
      <c r="Q208" s="33">
        <f>0+Q184+Q190+Q196+Q202</f>
        <v>0</v>
      </c>
      <c r="R208" s="9">
        <f>0+R184+R190+R196+R202</f>
        <v>0</v>
      </c>
      <c r="S208" s="65">
        <f>Q208*(1+J208)+R208</f>
        <v>0</v>
      </c>
    </row>
    <row r="209" thickTop="1" thickBot="1" ht="25" customHeight="1">
      <c r="A209" s="10"/>
      <c r="B209" s="66"/>
      <c r="C209" s="66"/>
      <c r="D209" s="66"/>
      <c r="E209" s="66"/>
      <c r="F209" s="66"/>
      <c r="G209" s="67" t="s">
        <v>83</v>
      </c>
      <c r="H209" s="68">
        <f>0+J184+J190+J196+J202</f>
        <v>0</v>
      </c>
      <c r="I209" s="67" t="s">
        <v>84</v>
      </c>
      <c r="J209" s="69">
        <f>0+J208</f>
        <v>0</v>
      </c>
      <c r="K209" s="67" t="s">
        <v>85</v>
      </c>
      <c r="L209" s="70">
        <f>0+L208</f>
        <v>0</v>
      </c>
      <c r="M209" s="13"/>
      <c r="N209" s="2"/>
      <c r="O209" s="2"/>
      <c r="P209" s="2"/>
      <c r="Q209" s="2"/>
    </row>
    <row r="210" ht="40" customHeight="1">
      <c r="A210" s="10"/>
      <c r="B210" s="74" t="s">
        <v>275</v>
      </c>
      <c r="C210" s="1"/>
      <c r="D210" s="1"/>
      <c r="E210" s="1"/>
      <c r="F210" s="1"/>
      <c r="G210" s="1"/>
      <c r="H210" s="40"/>
      <c r="I210" s="1"/>
      <c r="J210" s="40"/>
      <c r="K210" s="1"/>
      <c r="L210" s="1"/>
      <c r="M210" s="13"/>
      <c r="N210" s="2"/>
      <c r="O210" s="2"/>
      <c r="P210" s="2"/>
      <c r="Q210" s="2"/>
    </row>
    <row r="211">
      <c r="A211" s="10"/>
      <c r="B211" s="41">
        <v>29</v>
      </c>
      <c r="C211" s="42" t="s">
        <v>276</v>
      </c>
      <c r="D211" s="42" t="s">
        <v>7</v>
      </c>
      <c r="E211" s="42" t="s">
        <v>277</v>
      </c>
      <c r="F211" s="42" t="s">
        <v>7</v>
      </c>
      <c r="G211" s="43" t="s">
        <v>105</v>
      </c>
      <c r="H211" s="44">
        <v>3647.6999999999998</v>
      </c>
      <c r="I211" s="45">
        <v>0</v>
      </c>
      <c r="J211" s="46">
        <f>ROUND(H211*I211,2)</f>
        <v>0</v>
      </c>
      <c r="K211" s="47">
        <v>0.20999999999999999</v>
      </c>
      <c r="L211" s="48">
        <f>ROUND(J211*1.21,2)</f>
        <v>0</v>
      </c>
      <c r="M211" s="13"/>
      <c r="N211" s="2"/>
      <c r="O211" s="2"/>
      <c r="P211" s="2"/>
      <c r="Q211" s="33">
        <f>IF(ISNUMBER(K211),IF(H211&gt;0,IF(I211&gt;0,J211,0),0),0)</f>
        <v>0</v>
      </c>
      <c r="R211" s="9">
        <f>IF(ISNUMBER(K211)=FALSE,J211,0)</f>
        <v>0</v>
      </c>
    </row>
    <row r="212">
      <c r="A212" s="10"/>
      <c r="B212" s="49" t="s">
        <v>48</v>
      </c>
      <c r="C212" s="1"/>
      <c r="D212" s="1"/>
      <c r="E212" s="50" t="s">
        <v>278</v>
      </c>
      <c r="F212" s="1"/>
      <c r="G212" s="1"/>
      <c r="H212" s="40"/>
      <c r="I212" s="1"/>
      <c r="J212" s="40"/>
      <c r="K212" s="1"/>
      <c r="L212" s="1"/>
      <c r="M212" s="13"/>
      <c r="N212" s="2"/>
      <c r="O212" s="2"/>
      <c r="P212" s="2"/>
      <c r="Q212" s="2"/>
    </row>
    <row r="213">
      <c r="A213" s="10"/>
      <c r="B213" s="49" t="s">
        <v>50</v>
      </c>
      <c r="C213" s="1"/>
      <c r="D213" s="1"/>
      <c r="E213" s="50" t="s">
        <v>279</v>
      </c>
      <c r="F213" s="1"/>
      <c r="G213" s="1"/>
      <c r="H213" s="40"/>
      <c r="I213" s="1"/>
      <c r="J213" s="40"/>
      <c r="K213" s="1"/>
      <c r="L213" s="1"/>
      <c r="M213" s="13"/>
      <c r="N213" s="2"/>
      <c r="O213" s="2"/>
      <c r="P213" s="2"/>
      <c r="Q213" s="2"/>
    </row>
    <row r="214">
      <c r="A214" s="10"/>
      <c r="B214" s="49" t="s">
        <v>52</v>
      </c>
      <c r="C214" s="1"/>
      <c r="D214" s="1"/>
      <c r="E214" s="50" t="s">
        <v>280</v>
      </c>
      <c r="F214" s="1"/>
      <c r="G214" s="1"/>
      <c r="H214" s="40"/>
      <c r="I214" s="1"/>
      <c r="J214" s="40"/>
      <c r="K214" s="1"/>
      <c r="L214" s="1"/>
      <c r="M214" s="13"/>
      <c r="N214" s="2"/>
      <c r="O214" s="2"/>
      <c r="P214" s="2"/>
      <c r="Q214" s="2"/>
    </row>
    <row r="215">
      <c r="A215" s="10"/>
      <c r="B215" s="49" t="s">
        <v>54</v>
      </c>
      <c r="C215" s="1"/>
      <c r="D215" s="1"/>
      <c r="E215" s="50" t="s">
        <v>55</v>
      </c>
      <c r="F215" s="1"/>
      <c r="G215" s="1"/>
      <c r="H215" s="40"/>
      <c r="I215" s="1"/>
      <c r="J215" s="40"/>
      <c r="K215" s="1"/>
      <c r="L215" s="1"/>
      <c r="M215" s="13"/>
      <c r="N215" s="2"/>
      <c r="O215" s="2"/>
      <c r="P215" s="2"/>
      <c r="Q215" s="2"/>
    </row>
    <row r="216" thickBot="1">
      <c r="A216" s="10"/>
      <c r="B216" s="51" t="s">
        <v>56</v>
      </c>
      <c r="C216" s="52"/>
      <c r="D216" s="52"/>
      <c r="E216" s="53"/>
      <c r="F216" s="52"/>
      <c r="G216" s="52"/>
      <c r="H216" s="54"/>
      <c r="I216" s="52"/>
      <c r="J216" s="54"/>
      <c r="K216" s="52"/>
      <c r="L216" s="52"/>
      <c r="M216" s="13"/>
      <c r="N216" s="2"/>
      <c r="O216" s="2"/>
      <c r="P216" s="2"/>
      <c r="Q216" s="2"/>
    </row>
    <row r="217" thickTop="1">
      <c r="A217" s="10"/>
      <c r="B217" s="41">
        <v>30</v>
      </c>
      <c r="C217" s="42" t="s">
        <v>281</v>
      </c>
      <c r="D217" s="42" t="s">
        <v>7</v>
      </c>
      <c r="E217" s="42" t="s">
        <v>282</v>
      </c>
      <c r="F217" s="42" t="s">
        <v>7</v>
      </c>
      <c r="G217" s="43" t="s">
        <v>105</v>
      </c>
      <c r="H217" s="55">
        <v>3390.04</v>
      </c>
      <c r="I217" s="56">
        <v>0</v>
      </c>
      <c r="J217" s="57">
        <f>ROUND(H217*I217,2)</f>
        <v>0</v>
      </c>
      <c r="K217" s="58">
        <v>0.20999999999999999</v>
      </c>
      <c r="L217" s="59">
        <f>ROUND(J217*1.21,2)</f>
        <v>0</v>
      </c>
      <c r="M217" s="13"/>
      <c r="N217" s="2"/>
      <c r="O217" s="2"/>
      <c r="P217" s="2"/>
      <c r="Q217" s="33">
        <f>IF(ISNUMBER(K217),IF(H217&gt;0,IF(I217&gt;0,J217,0),0),0)</f>
        <v>0</v>
      </c>
      <c r="R217" s="9">
        <f>IF(ISNUMBER(K217)=FALSE,J217,0)</f>
        <v>0</v>
      </c>
    </row>
    <row r="218">
      <c r="A218" s="10"/>
      <c r="B218" s="49" t="s">
        <v>48</v>
      </c>
      <c r="C218" s="1"/>
      <c r="D218" s="1"/>
      <c r="E218" s="50" t="s">
        <v>283</v>
      </c>
      <c r="F218" s="1"/>
      <c r="G218" s="1"/>
      <c r="H218" s="40"/>
      <c r="I218" s="1"/>
      <c r="J218" s="40"/>
      <c r="K218" s="1"/>
      <c r="L218" s="1"/>
      <c r="M218" s="13"/>
      <c r="N218" s="2"/>
      <c r="O218" s="2"/>
      <c r="P218" s="2"/>
      <c r="Q218" s="2"/>
    </row>
    <row r="219">
      <c r="A219" s="10"/>
      <c r="B219" s="49" t="s">
        <v>50</v>
      </c>
      <c r="C219" s="1"/>
      <c r="D219" s="1"/>
      <c r="E219" s="50" t="s">
        <v>284</v>
      </c>
      <c r="F219" s="1"/>
      <c r="G219" s="1"/>
      <c r="H219" s="40"/>
      <c r="I219" s="1"/>
      <c r="J219" s="40"/>
      <c r="K219" s="1"/>
      <c r="L219" s="1"/>
      <c r="M219" s="13"/>
      <c r="N219" s="2"/>
      <c r="O219" s="2"/>
      <c r="P219" s="2"/>
      <c r="Q219" s="2"/>
    </row>
    <row r="220">
      <c r="A220" s="10"/>
      <c r="B220" s="49" t="s">
        <v>52</v>
      </c>
      <c r="C220" s="1"/>
      <c r="D220" s="1"/>
      <c r="E220" s="50" t="s">
        <v>280</v>
      </c>
      <c r="F220" s="1"/>
      <c r="G220" s="1"/>
      <c r="H220" s="40"/>
      <c r="I220" s="1"/>
      <c r="J220" s="40"/>
      <c r="K220" s="1"/>
      <c r="L220" s="1"/>
      <c r="M220" s="13"/>
      <c r="N220" s="2"/>
      <c r="O220" s="2"/>
      <c r="P220" s="2"/>
      <c r="Q220" s="2"/>
    </row>
    <row r="221">
      <c r="A221" s="10"/>
      <c r="B221" s="49" t="s">
        <v>54</v>
      </c>
      <c r="C221" s="1"/>
      <c r="D221" s="1"/>
      <c r="E221" s="50" t="s">
        <v>55</v>
      </c>
      <c r="F221" s="1"/>
      <c r="G221" s="1"/>
      <c r="H221" s="40"/>
      <c r="I221" s="1"/>
      <c r="J221" s="40"/>
      <c r="K221" s="1"/>
      <c r="L221" s="1"/>
      <c r="M221" s="13"/>
      <c r="N221" s="2"/>
      <c r="O221" s="2"/>
      <c r="P221" s="2"/>
      <c r="Q221" s="2"/>
    </row>
    <row r="222" thickBot="1">
      <c r="A222" s="10"/>
      <c r="B222" s="51" t="s">
        <v>56</v>
      </c>
      <c r="C222" s="52"/>
      <c r="D222" s="52"/>
      <c r="E222" s="53"/>
      <c r="F222" s="52"/>
      <c r="G222" s="52"/>
      <c r="H222" s="54"/>
      <c r="I222" s="52"/>
      <c r="J222" s="54"/>
      <c r="K222" s="52"/>
      <c r="L222" s="52"/>
      <c r="M222" s="13"/>
      <c r="N222" s="2"/>
      <c r="O222" s="2"/>
      <c r="P222" s="2"/>
      <c r="Q222" s="2"/>
    </row>
    <row r="223" thickTop="1">
      <c r="A223" s="10"/>
      <c r="B223" s="41">
        <v>31</v>
      </c>
      <c r="C223" s="42" t="s">
        <v>285</v>
      </c>
      <c r="D223" s="42" t="s">
        <v>7</v>
      </c>
      <c r="E223" s="42" t="s">
        <v>286</v>
      </c>
      <c r="F223" s="42" t="s">
        <v>7</v>
      </c>
      <c r="G223" s="43" t="s">
        <v>123</v>
      </c>
      <c r="H223" s="55">
        <v>14.039999999999999</v>
      </c>
      <c r="I223" s="56">
        <v>0</v>
      </c>
      <c r="J223" s="57">
        <f>ROUND(H223*I223,2)</f>
        <v>0</v>
      </c>
      <c r="K223" s="58">
        <v>0.20999999999999999</v>
      </c>
      <c r="L223" s="59">
        <f>ROUND(J223*1.21,2)</f>
        <v>0</v>
      </c>
      <c r="M223" s="13"/>
      <c r="N223" s="2"/>
      <c r="O223" s="2"/>
      <c r="P223" s="2"/>
      <c r="Q223" s="33">
        <f>IF(ISNUMBER(K223),IF(H223&gt;0,IF(I223&gt;0,J223,0),0),0)</f>
        <v>0</v>
      </c>
      <c r="R223" s="9">
        <f>IF(ISNUMBER(K223)=FALSE,J223,0)</f>
        <v>0</v>
      </c>
    </row>
    <row r="224">
      <c r="A224" s="10"/>
      <c r="B224" s="49" t="s">
        <v>48</v>
      </c>
      <c r="C224" s="1"/>
      <c r="D224" s="1"/>
      <c r="E224" s="50" t="s">
        <v>287</v>
      </c>
      <c r="F224" s="1"/>
      <c r="G224" s="1"/>
      <c r="H224" s="40"/>
      <c r="I224" s="1"/>
      <c r="J224" s="40"/>
      <c r="K224" s="1"/>
      <c r="L224" s="1"/>
      <c r="M224" s="13"/>
      <c r="N224" s="2"/>
      <c r="O224" s="2"/>
      <c r="P224" s="2"/>
      <c r="Q224" s="2"/>
    </row>
    <row r="225">
      <c r="A225" s="10"/>
      <c r="B225" s="49" t="s">
        <v>50</v>
      </c>
      <c r="C225" s="1"/>
      <c r="D225" s="1"/>
      <c r="E225" s="50" t="s">
        <v>288</v>
      </c>
      <c r="F225" s="1"/>
      <c r="G225" s="1"/>
      <c r="H225" s="40"/>
      <c r="I225" s="1"/>
      <c r="J225" s="40"/>
      <c r="K225" s="1"/>
      <c r="L225" s="1"/>
      <c r="M225" s="13"/>
      <c r="N225" s="2"/>
      <c r="O225" s="2"/>
      <c r="P225" s="2"/>
      <c r="Q225" s="2"/>
    </row>
    <row r="226">
      <c r="A226" s="10"/>
      <c r="B226" s="49" t="s">
        <v>52</v>
      </c>
      <c r="C226" s="1"/>
      <c r="D226" s="1"/>
      <c r="E226" s="50" t="s">
        <v>289</v>
      </c>
      <c r="F226" s="1"/>
      <c r="G226" s="1"/>
      <c r="H226" s="40"/>
      <c r="I226" s="1"/>
      <c r="J226" s="40"/>
      <c r="K226" s="1"/>
      <c r="L226" s="1"/>
      <c r="M226" s="13"/>
      <c r="N226" s="2"/>
      <c r="O226" s="2"/>
      <c r="P226" s="2"/>
      <c r="Q226" s="2"/>
    </row>
    <row r="227">
      <c r="A227" s="10"/>
      <c r="B227" s="49" t="s">
        <v>54</v>
      </c>
      <c r="C227" s="1"/>
      <c r="D227" s="1"/>
      <c r="E227" s="50" t="s">
        <v>55</v>
      </c>
      <c r="F227" s="1"/>
      <c r="G227" s="1"/>
      <c r="H227" s="40"/>
      <c r="I227" s="1"/>
      <c r="J227" s="40"/>
      <c r="K227" s="1"/>
      <c r="L227" s="1"/>
      <c r="M227" s="13"/>
      <c r="N227" s="2"/>
      <c r="O227" s="2"/>
      <c r="P227" s="2"/>
      <c r="Q227" s="2"/>
    </row>
    <row r="228" thickBot="1">
      <c r="A228" s="10"/>
      <c r="B228" s="51" t="s">
        <v>56</v>
      </c>
      <c r="C228" s="52"/>
      <c r="D228" s="52"/>
      <c r="E228" s="53"/>
      <c r="F228" s="52"/>
      <c r="G228" s="52"/>
      <c r="H228" s="54"/>
      <c r="I228" s="52"/>
      <c r="J228" s="54"/>
      <c r="K228" s="52"/>
      <c r="L228" s="52"/>
      <c r="M228" s="13"/>
      <c r="N228" s="2"/>
      <c r="O228" s="2"/>
      <c r="P228" s="2"/>
      <c r="Q228" s="2"/>
    </row>
    <row r="229" thickTop="1">
      <c r="A229" s="10"/>
      <c r="B229" s="41">
        <v>32</v>
      </c>
      <c r="C229" s="42" t="s">
        <v>290</v>
      </c>
      <c r="D229" s="42" t="s">
        <v>7</v>
      </c>
      <c r="E229" s="42" t="s">
        <v>291</v>
      </c>
      <c r="F229" s="42" t="s">
        <v>7</v>
      </c>
      <c r="G229" s="43" t="s">
        <v>123</v>
      </c>
      <c r="H229" s="55">
        <v>79.950000000000003</v>
      </c>
      <c r="I229" s="56">
        <v>0</v>
      </c>
      <c r="J229" s="57">
        <f>ROUND(H229*I229,2)</f>
        <v>0</v>
      </c>
      <c r="K229" s="58">
        <v>0.20999999999999999</v>
      </c>
      <c r="L229" s="59">
        <f>ROUND(J229*1.21,2)</f>
        <v>0</v>
      </c>
      <c r="M229" s="13"/>
      <c r="N229" s="2"/>
      <c r="O229" s="2"/>
      <c r="P229" s="2"/>
      <c r="Q229" s="33">
        <f>IF(ISNUMBER(K229),IF(H229&gt;0,IF(I229&gt;0,J229,0),0),0)</f>
        <v>0</v>
      </c>
      <c r="R229" s="9">
        <f>IF(ISNUMBER(K229)=FALSE,J229,0)</f>
        <v>0</v>
      </c>
    </row>
    <row r="230">
      <c r="A230" s="10"/>
      <c r="B230" s="49" t="s">
        <v>48</v>
      </c>
      <c r="C230" s="1"/>
      <c r="D230" s="1"/>
      <c r="E230" s="50" t="s">
        <v>292</v>
      </c>
      <c r="F230" s="1"/>
      <c r="G230" s="1"/>
      <c r="H230" s="40"/>
      <c r="I230" s="1"/>
      <c r="J230" s="40"/>
      <c r="K230" s="1"/>
      <c r="L230" s="1"/>
      <c r="M230" s="13"/>
      <c r="N230" s="2"/>
      <c r="O230" s="2"/>
      <c r="P230" s="2"/>
      <c r="Q230" s="2"/>
    </row>
    <row r="231">
      <c r="A231" s="10"/>
      <c r="B231" s="49" t="s">
        <v>50</v>
      </c>
      <c r="C231" s="1"/>
      <c r="D231" s="1"/>
      <c r="E231" s="50" t="s">
        <v>293</v>
      </c>
      <c r="F231" s="1"/>
      <c r="G231" s="1"/>
      <c r="H231" s="40"/>
      <c r="I231" s="1"/>
      <c r="J231" s="40"/>
      <c r="K231" s="1"/>
      <c r="L231" s="1"/>
      <c r="M231" s="13"/>
      <c r="N231" s="2"/>
      <c r="O231" s="2"/>
      <c r="P231" s="2"/>
      <c r="Q231" s="2"/>
    </row>
    <row r="232">
      <c r="A232" s="10"/>
      <c r="B232" s="49" t="s">
        <v>52</v>
      </c>
      <c r="C232" s="1"/>
      <c r="D232" s="1"/>
      <c r="E232" s="50" t="s">
        <v>294</v>
      </c>
      <c r="F232" s="1"/>
      <c r="G232" s="1"/>
      <c r="H232" s="40"/>
      <c r="I232" s="1"/>
      <c r="J232" s="40"/>
      <c r="K232" s="1"/>
      <c r="L232" s="1"/>
      <c r="M232" s="13"/>
      <c r="N232" s="2"/>
      <c r="O232" s="2"/>
      <c r="P232" s="2"/>
      <c r="Q232" s="2"/>
    </row>
    <row r="233">
      <c r="A233" s="10"/>
      <c r="B233" s="49" t="s">
        <v>54</v>
      </c>
      <c r="C233" s="1"/>
      <c r="D233" s="1"/>
      <c r="E233" s="50" t="s">
        <v>55</v>
      </c>
      <c r="F233" s="1"/>
      <c r="G233" s="1"/>
      <c r="H233" s="40"/>
      <c r="I233" s="1"/>
      <c r="J233" s="40"/>
      <c r="K233" s="1"/>
      <c r="L233" s="1"/>
      <c r="M233" s="13"/>
      <c r="N233" s="2"/>
      <c r="O233" s="2"/>
      <c r="P233" s="2"/>
      <c r="Q233" s="2"/>
    </row>
    <row r="234" thickBot="1">
      <c r="A234" s="10"/>
      <c r="B234" s="51" t="s">
        <v>56</v>
      </c>
      <c r="C234" s="52"/>
      <c r="D234" s="52"/>
      <c r="E234" s="53"/>
      <c r="F234" s="52"/>
      <c r="G234" s="52"/>
      <c r="H234" s="54"/>
      <c r="I234" s="52"/>
      <c r="J234" s="54"/>
      <c r="K234" s="52"/>
      <c r="L234" s="52"/>
      <c r="M234" s="13"/>
      <c r="N234" s="2"/>
      <c r="O234" s="2"/>
      <c r="P234" s="2"/>
      <c r="Q234" s="2"/>
    </row>
    <row r="235" thickTop="1">
      <c r="A235" s="10"/>
      <c r="B235" s="41">
        <v>33</v>
      </c>
      <c r="C235" s="42" t="s">
        <v>295</v>
      </c>
      <c r="D235" s="42" t="s">
        <v>7</v>
      </c>
      <c r="E235" s="42" t="s">
        <v>296</v>
      </c>
      <c r="F235" s="42" t="s">
        <v>7</v>
      </c>
      <c r="G235" s="43" t="s">
        <v>105</v>
      </c>
      <c r="H235" s="55">
        <v>3296.4400000000001</v>
      </c>
      <c r="I235" s="56">
        <v>0</v>
      </c>
      <c r="J235" s="57">
        <f>ROUND(H235*I235,2)</f>
        <v>0</v>
      </c>
      <c r="K235" s="58">
        <v>0.20999999999999999</v>
      </c>
      <c r="L235" s="59">
        <f>ROUND(J235*1.21,2)</f>
        <v>0</v>
      </c>
      <c r="M235" s="13"/>
      <c r="N235" s="2"/>
      <c r="O235" s="2"/>
      <c r="P235" s="2"/>
      <c r="Q235" s="33">
        <f>IF(ISNUMBER(K235),IF(H235&gt;0,IF(I235&gt;0,J235,0),0),0)</f>
        <v>0</v>
      </c>
      <c r="R235" s="9">
        <f>IF(ISNUMBER(K235)=FALSE,J235,0)</f>
        <v>0</v>
      </c>
    </row>
    <row r="236">
      <c r="A236" s="10"/>
      <c r="B236" s="49" t="s">
        <v>48</v>
      </c>
      <c r="C236" s="1"/>
      <c r="D236" s="1"/>
      <c r="E236" s="50" t="s">
        <v>297</v>
      </c>
      <c r="F236" s="1"/>
      <c r="G236" s="1"/>
      <c r="H236" s="40"/>
      <c r="I236" s="1"/>
      <c r="J236" s="40"/>
      <c r="K236" s="1"/>
      <c r="L236" s="1"/>
      <c r="M236" s="13"/>
      <c r="N236" s="2"/>
      <c r="O236" s="2"/>
      <c r="P236" s="2"/>
      <c r="Q236" s="2"/>
    </row>
    <row r="237">
      <c r="A237" s="10"/>
      <c r="B237" s="49" t="s">
        <v>50</v>
      </c>
      <c r="C237" s="1"/>
      <c r="D237" s="1"/>
      <c r="E237" s="50" t="s">
        <v>298</v>
      </c>
      <c r="F237" s="1"/>
      <c r="G237" s="1"/>
      <c r="H237" s="40"/>
      <c r="I237" s="1"/>
      <c r="J237" s="40"/>
      <c r="K237" s="1"/>
      <c r="L237" s="1"/>
      <c r="M237" s="13"/>
      <c r="N237" s="2"/>
      <c r="O237" s="2"/>
      <c r="P237" s="2"/>
      <c r="Q237" s="2"/>
    </row>
    <row r="238">
      <c r="A238" s="10"/>
      <c r="B238" s="49" t="s">
        <v>52</v>
      </c>
      <c r="C238" s="1"/>
      <c r="D238" s="1"/>
      <c r="E238" s="50" t="s">
        <v>299</v>
      </c>
      <c r="F238" s="1"/>
      <c r="G238" s="1"/>
      <c r="H238" s="40"/>
      <c r="I238" s="1"/>
      <c r="J238" s="40"/>
      <c r="K238" s="1"/>
      <c r="L238" s="1"/>
      <c r="M238" s="13"/>
      <c r="N238" s="2"/>
      <c r="O238" s="2"/>
      <c r="P238" s="2"/>
      <c r="Q238" s="2"/>
    </row>
    <row r="239">
      <c r="A239" s="10"/>
      <c r="B239" s="49" t="s">
        <v>54</v>
      </c>
      <c r="C239" s="1"/>
      <c r="D239" s="1"/>
      <c r="E239" s="50" t="s">
        <v>55</v>
      </c>
      <c r="F239" s="1"/>
      <c r="G239" s="1"/>
      <c r="H239" s="40"/>
      <c r="I239" s="1"/>
      <c r="J239" s="40"/>
      <c r="K239" s="1"/>
      <c r="L239" s="1"/>
      <c r="M239" s="13"/>
      <c r="N239" s="2"/>
      <c r="O239" s="2"/>
      <c r="P239" s="2"/>
      <c r="Q239" s="2"/>
    </row>
    <row r="240" thickBot="1">
      <c r="A240" s="10"/>
      <c r="B240" s="51" t="s">
        <v>56</v>
      </c>
      <c r="C240" s="52"/>
      <c r="D240" s="52"/>
      <c r="E240" s="53"/>
      <c r="F240" s="52"/>
      <c r="G240" s="52"/>
      <c r="H240" s="54"/>
      <c r="I240" s="52"/>
      <c r="J240" s="54"/>
      <c r="K240" s="52"/>
      <c r="L240" s="52"/>
      <c r="M240" s="13"/>
      <c r="N240" s="2"/>
      <c r="O240" s="2"/>
      <c r="P240" s="2"/>
      <c r="Q240" s="2"/>
    </row>
    <row r="241" thickTop="1">
      <c r="A241" s="10"/>
      <c r="B241" s="41">
        <v>34</v>
      </c>
      <c r="C241" s="42" t="s">
        <v>300</v>
      </c>
      <c r="D241" s="42" t="s">
        <v>7</v>
      </c>
      <c r="E241" s="42" t="s">
        <v>301</v>
      </c>
      <c r="F241" s="42" t="s">
        <v>7</v>
      </c>
      <c r="G241" s="43" t="s">
        <v>105</v>
      </c>
      <c r="H241" s="55">
        <v>5674.1999999999998</v>
      </c>
      <c r="I241" s="56">
        <v>0</v>
      </c>
      <c r="J241" s="57">
        <f>ROUND(H241*I241,2)</f>
        <v>0</v>
      </c>
      <c r="K241" s="58">
        <v>0.20999999999999999</v>
      </c>
      <c r="L241" s="59">
        <f>ROUND(J241*1.21,2)</f>
        <v>0</v>
      </c>
      <c r="M241" s="13"/>
      <c r="N241" s="2"/>
      <c r="O241" s="2"/>
      <c r="P241" s="2"/>
      <c r="Q241" s="33">
        <f>IF(ISNUMBER(K241),IF(H241&gt;0,IF(I241&gt;0,J241,0),0),0)</f>
        <v>0</v>
      </c>
      <c r="R241" s="9">
        <f>IF(ISNUMBER(K241)=FALSE,J241,0)</f>
        <v>0</v>
      </c>
    </row>
    <row r="242">
      <c r="A242" s="10"/>
      <c r="B242" s="49" t="s">
        <v>48</v>
      </c>
      <c r="C242" s="1"/>
      <c r="D242" s="1"/>
      <c r="E242" s="50" t="s">
        <v>302</v>
      </c>
      <c r="F242" s="1"/>
      <c r="G242" s="1"/>
      <c r="H242" s="40"/>
      <c r="I242" s="1"/>
      <c r="J242" s="40"/>
      <c r="K242" s="1"/>
      <c r="L242" s="1"/>
      <c r="M242" s="13"/>
      <c r="N242" s="2"/>
      <c r="O242" s="2"/>
      <c r="P242" s="2"/>
      <c r="Q242" s="2"/>
    </row>
    <row r="243">
      <c r="A243" s="10"/>
      <c r="B243" s="49" t="s">
        <v>50</v>
      </c>
      <c r="C243" s="1"/>
      <c r="D243" s="1"/>
      <c r="E243" s="50" t="s">
        <v>303</v>
      </c>
      <c r="F243" s="1"/>
      <c r="G243" s="1"/>
      <c r="H243" s="40"/>
      <c r="I243" s="1"/>
      <c r="J243" s="40"/>
      <c r="K243" s="1"/>
      <c r="L243" s="1"/>
      <c r="M243" s="13"/>
      <c r="N243" s="2"/>
      <c r="O243" s="2"/>
      <c r="P243" s="2"/>
      <c r="Q243" s="2"/>
    </row>
    <row r="244">
      <c r="A244" s="10"/>
      <c r="B244" s="49" t="s">
        <v>52</v>
      </c>
      <c r="C244" s="1"/>
      <c r="D244" s="1"/>
      <c r="E244" s="50" t="s">
        <v>299</v>
      </c>
      <c r="F244" s="1"/>
      <c r="G244" s="1"/>
      <c r="H244" s="40"/>
      <c r="I244" s="1"/>
      <c r="J244" s="40"/>
      <c r="K244" s="1"/>
      <c r="L244" s="1"/>
      <c r="M244" s="13"/>
      <c r="N244" s="2"/>
      <c r="O244" s="2"/>
      <c r="P244" s="2"/>
      <c r="Q244" s="2"/>
    </row>
    <row r="245">
      <c r="A245" s="10"/>
      <c r="B245" s="49" t="s">
        <v>54</v>
      </c>
      <c r="C245" s="1"/>
      <c r="D245" s="1"/>
      <c r="E245" s="50" t="s">
        <v>55</v>
      </c>
      <c r="F245" s="1"/>
      <c r="G245" s="1"/>
      <c r="H245" s="40"/>
      <c r="I245" s="1"/>
      <c r="J245" s="40"/>
      <c r="K245" s="1"/>
      <c r="L245" s="1"/>
      <c r="M245" s="13"/>
      <c r="N245" s="2"/>
      <c r="O245" s="2"/>
      <c r="P245" s="2"/>
      <c r="Q245" s="2"/>
    </row>
    <row r="246" thickBot="1">
      <c r="A246" s="10"/>
      <c r="B246" s="51" t="s">
        <v>56</v>
      </c>
      <c r="C246" s="52"/>
      <c r="D246" s="52"/>
      <c r="E246" s="53"/>
      <c r="F246" s="52"/>
      <c r="G246" s="52"/>
      <c r="H246" s="54"/>
      <c r="I246" s="52"/>
      <c r="J246" s="54"/>
      <c r="K246" s="52"/>
      <c r="L246" s="52"/>
      <c r="M246" s="13"/>
      <c r="N246" s="2"/>
      <c r="O246" s="2"/>
      <c r="P246" s="2"/>
      <c r="Q246" s="2"/>
    </row>
    <row r="247" thickTop="1">
      <c r="A247" s="10"/>
      <c r="B247" s="41">
        <v>35</v>
      </c>
      <c r="C247" s="42" t="s">
        <v>304</v>
      </c>
      <c r="D247" s="42" t="s">
        <v>7</v>
      </c>
      <c r="E247" s="42" t="s">
        <v>305</v>
      </c>
      <c r="F247" s="42" t="s">
        <v>7</v>
      </c>
      <c r="G247" s="43" t="s">
        <v>105</v>
      </c>
      <c r="H247" s="55">
        <v>2702</v>
      </c>
      <c r="I247" s="56">
        <v>0</v>
      </c>
      <c r="J247" s="57">
        <f>ROUND(H247*I247,2)</f>
        <v>0</v>
      </c>
      <c r="K247" s="58">
        <v>0.20999999999999999</v>
      </c>
      <c r="L247" s="59">
        <f>ROUND(J247*1.21,2)</f>
        <v>0</v>
      </c>
      <c r="M247" s="13"/>
      <c r="N247" s="2"/>
      <c r="O247" s="2"/>
      <c r="P247" s="2"/>
      <c r="Q247" s="33">
        <f>IF(ISNUMBER(K247),IF(H247&gt;0,IF(I247&gt;0,J247,0),0),0)</f>
        <v>0</v>
      </c>
      <c r="R247" s="9">
        <f>IF(ISNUMBER(K247)=FALSE,J247,0)</f>
        <v>0</v>
      </c>
    </row>
    <row r="248">
      <c r="A248" s="10"/>
      <c r="B248" s="49" t="s">
        <v>48</v>
      </c>
      <c r="C248" s="1"/>
      <c r="D248" s="1"/>
      <c r="E248" s="50" t="s">
        <v>306</v>
      </c>
      <c r="F248" s="1"/>
      <c r="G248" s="1"/>
      <c r="H248" s="40"/>
      <c r="I248" s="1"/>
      <c r="J248" s="40"/>
      <c r="K248" s="1"/>
      <c r="L248" s="1"/>
      <c r="M248" s="13"/>
      <c r="N248" s="2"/>
      <c r="O248" s="2"/>
      <c r="P248" s="2"/>
      <c r="Q248" s="2"/>
    </row>
    <row r="249">
      <c r="A249" s="10"/>
      <c r="B249" s="49" t="s">
        <v>50</v>
      </c>
      <c r="C249" s="1"/>
      <c r="D249" s="1"/>
      <c r="E249" s="50" t="s">
        <v>307</v>
      </c>
      <c r="F249" s="1"/>
      <c r="G249" s="1"/>
      <c r="H249" s="40"/>
      <c r="I249" s="1"/>
      <c r="J249" s="40"/>
      <c r="K249" s="1"/>
      <c r="L249" s="1"/>
      <c r="M249" s="13"/>
      <c r="N249" s="2"/>
      <c r="O249" s="2"/>
      <c r="P249" s="2"/>
      <c r="Q249" s="2"/>
    </row>
    <row r="250">
      <c r="A250" s="10"/>
      <c r="B250" s="49" t="s">
        <v>52</v>
      </c>
      <c r="C250" s="1"/>
      <c r="D250" s="1"/>
      <c r="E250" s="50" t="s">
        <v>308</v>
      </c>
      <c r="F250" s="1"/>
      <c r="G250" s="1"/>
      <c r="H250" s="40"/>
      <c r="I250" s="1"/>
      <c r="J250" s="40"/>
      <c r="K250" s="1"/>
      <c r="L250" s="1"/>
      <c r="M250" s="13"/>
      <c r="N250" s="2"/>
      <c r="O250" s="2"/>
      <c r="P250" s="2"/>
      <c r="Q250" s="2"/>
    </row>
    <row r="251">
      <c r="A251" s="10"/>
      <c r="B251" s="49" t="s">
        <v>54</v>
      </c>
      <c r="C251" s="1"/>
      <c r="D251" s="1"/>
      <c r="E251" s="50" t="s">
        <v>55</v>
      </c>
      <c r="F251" s="1"/>
      <c r="G251" s="1"/>
      <c r="H251" s="40"/>
      <c r="I251" s="1"/>
      <c r="J251" s="40"/>
      <c r="K251" s="1"/>
      <c r="L251" s="1"/>
      <c r="M251" s="13"/>
      <c r="N251" s="2"/>
      <c r="O251" s="2"/>
      <c r="P251" s="2"/>
      <c r="Q251" s="2"/>
    </row>
    <row r="252" thickBot="1">
      <c r="A252" s="10"/>
      <c r="B252" s="51" t="s">
        <v>56</v>
      </c>
      <c r="C252" s="52"/>
      <c r="D252" s="52"/>
      <c r="E252" s="53"/>
      <c r="F252" s="52"/>
      <c r="G252" s="52"/>
      <c r="H252" s="54"/>
      <c r="I252" s="52"/>
      <c r="J252" s="54"/>
      <c r="K252" s="52"/>
      <c r="L252" s="52"/>
      <c r="M252" s="13"/>
      <c r="N252" s="2"/>
      <c r="O252" s="2"/>
      <c r="P252" s="2"/>
      <c r="Q252" s="2"/>
    </row>
    <row r="253" thickTop="1">
      <c r="A253" s="10"/>
      <c r="B253" s="41">
        <v>36</v>
      </c>
      <c r="C253" s="42" t="s">
        <v>309</v>
      </c>
      <c r="D253" s="42"/>
      <c r="E253" s="42" t="s">
        <v>310</v>
      </c>
      <c r="F253" s="42" t="s">
        <v>7</v>
      </c>
      <c r="G253" s="43" t="s">
        <v>105</v>
      </c>
      <c r="H253" s="55">
        <v>2810.0799999999999</v>
      </c>
      <c r="I253" s="56">
        <v>0</v>
      </c>
      <c r="J253" s="57">
        <f>ROUND(H253*I253,2)</f>
        <v>0</v>
      </c>
      <c r="K253" s="58">
        <v>0.20999999999999999</v>
      </c>
      <c r="L253" s="59">
        <f>ROUND(J253*1.21,2)</f>
        <v>0</v>
      </c>
      <c r="M253" s="13"/>
      <c r="N253" s="2"/>
      <c r="O253" s="2"/>
      <c r="P253" s="2"/>
      <c r="Q253" s="33">
        <f>IF(ISNUMBER(K253),IF(H253&gt;0,IF(I253&gt;0,J253,0),0),0)</f>
        <v>0</v>
      </c>
      <c r="R253" s="9">
        <f>IF(ISNUMBER(K253)=FALSE,J253,0)</f>
        <v>0</v>
      </c>
    </row>
    <row r="254">
      <c r="A254" s="10"/>
      <c r="B254" s="49" t="s">
        <v>48</v>
      </c>
      <c r="C254" s="1"/>
      <c r="D254" s="1"/>
      <c r="E254" s="50" t="s">
        <v>311</v>
      </c>
      <c r="F254" s="1"/>
      <c r="G254" s="1"/>
      <c r="H254" s="40"/>
      <c r="I254" s="1"/>
      <c r="J254" s="40"/>
      <c r="K254" s="1"/>
      <c r="L254" s="1"/>
      <c r="M254" s="13"/>
      <c r="N254" s="2"/>
      <c r="O254" s="2"/>
      <c r="P254" s="2"/>
      <c r="Q254" s="2"/>
    </row>
    <row r="255">
      <c r="A255" s="10"/>
      <c r="B255" s="49" t="s">
        <v>50</v>
      </c>
      <c r="C255" s="1"/>
      <c r="D255" s="1"/>
      <c r="E255" s="50" t="s">
        <v>312</v>
      </c>
      <c r="F255" s="1"/>
      <c r="G255" s="1"/>
      <c r="H255" s="40"/>
      <c r="I255" s="1"/>
      <c r="J255" s="40"/>
      <c r="K255" s="1"/>
      <c r="L255" s="1"/>
      <c r="M255" s="13"/>
      <c r="N255" s="2"/>
      <c r="O255" s="2"/>
      <c r="P255" s="2"/>
      <c r="Q255" s="2"/>
    </row>
    <row r="256">
      <c r="A256" s="10"/>
      <c r="B256" s="49" t="s">
        <v>52</v>
      </c>
      <c r="C256" s="1"/>
      <c r="D256" s="1"/>
      <c r="E256" s="50" t="s">
        <v>313</v>
      </c>
      <c r="F256" s="1"/>
      <c r="G256" s="1"/>
      <c r="H256" s="40"/>
      <c r="I256" s="1"/>
      <c r="J256" s="40"/>
      <c r="K256" s="1"/>
      <c r="L256" s="1"/>
      <c r="M256" s="13"/>
      <c r="N256" s="2"/>
      <c r="O256" s="2"/>
      <c r="P256" s="2"/>
      <c r="Q256" s="2"/>
    </row>
    <row r="257">
      <c r="A257" s="10"/>
      <c r="B257" s="49" t="s">
        <v>54</v>
      </c>
      <c r="C257" s="1"/>
      <c r="D257" s="1"/>
      <c r="E257" s="50" t="s">
        <v>55</v>
      </c>
      <c r="F257" s="1"/>
      <c r="G257" s="1"/>
      <c r="H257" s="40"/>
      <c r="I257" s="1"/>
      <c r="J257" s="40"/>
      <c r="K257" s="1"/>
      <c r="L257" s="1"/>
      <c r="M257" s="13"/>
      <c r="N257" s="2"/>
      <c r="O257" s="2"/>
      <c r="P257" s="2"/>
      <c r="Q257" s="2"/>
    </row>
    <row r="258" thickBot="1" ht="13.5">
      <c r="A258" s="10"/>
      <c r="B258" s="51" t="s">
        <v>56</v>
      </c>
      <c r="C258" s="52"/>
      <c r="D258" s="52"/>
      <c r="E258" s="53"/>
      <c r="F258" s="52"/>
      <c r="G258" s="52"/>
      <c r="H258" s="54"/>
      <c r="I258" s="52"/>
      <c r="J258" s="54"/>
      <c r="K258" s="52"/>
      <c r="L258" s="52"/>
      <c r="M258" s="13"/>
      <c r="N258" s="2"/>
      <c r="O258" s="2"/>
      <c r="P258" s="2"/>
      <c r="Q258" s="2"/>
    </row>
    <row r="259" thickTop="1" ht="13.5">
      <c r="A259" s="10"/>
      <c r="B259" s="41">
        <v>37</v>
      </c>
      <c r="C259" s="42" t="s">
        <v>314</v>
      </c>
      <c r="D259" s="42"/>
      <c r="E259" s="42" t="s">
        <v>315</v>
      </c>
      <c r="F259" s="42" t="s">
        <v>7</v>
      </c>
      <c r="G259" s="43" t="s">
        <v>105</v>
      </c>
      <c r="H259" s="55">
        <v>2864.1199999999999</v>
      </c>
      <c r="I259" s="56">
        <v>0</v>
      </c>
      <c r="J259" s="57">
        <f>ROUND(H259*I259,2)</f>
        <v>0</v>
      </c>
      <c r="K259" s="58">
        <v>0.20999999999999999</v>
      </c>
      <c r="L259" s="59">
        <f>ROUND(J259*1.21,2)</f>
        <v>0</v>
      </c>
      <c r="M259" s="13"/>
      <c r="N259" s="2"/>
      <c r="O259" s="2"/>
      <c r="P259" s="2"/>
      <c r="Q259" s="33">
        <f>IF(ISNUMBER(K259),IF(H259&gt;0,IF(I259&gt;0,J259,0),0),0)</f>
        <v>0</v>
      </c>
      <c r="R259" s="9">
        <f>IF(ISNUMBER(K259)=FALSE,J259,0)</f>
        <v>0</v>
      </c>
    </row>
    <row r="260">
      <c r="A260" s="10"/>
      <c r="B260" s="49" t="s">
        <v>48</v>
      </c>
      <c r="C260" s="1"/>
      <c r="D260" s="1"/>
      <c r="E260" s="50" t="s">
        <v>316</v>
      </c>
      <c r="F260" s="1"/>
      <c r="G260" s="1"/>
      <c r="H260" s="40"/>
      <c r="I260" s="1"/>
      <c r="J260" s="40"/>
      <c r="K260" s="1"/>
      <c r="L260" s="1"/>
      <c r="M260" s="13"/>
      <c r="N260" s="2"/>
      <c r="O260" s="2"/>
      <c r="P260" s="2"/>
      <c r="Q260" s="2"/>
    </row>
    <row r="261" ht="25.5">
      <c r="A261" s="10"/>
      <c r="B261" s="49" t="s">
        <v>50</v>
      </c>
      <c r="C261" s="1"/>
      <c r="D261" s="1"/>
      <c r="E261" s="50" t="s">
        <v>317</v>
      </c>
      <c r="F261" s="1"/>
      <c r="G261" s="1"/>
      <c r="H261" s="40"/>
      <c r="I261" s="1"/>
      <c r="J261" s="40"/>
      <c r="K261" s="1"/>
      <c r="L261" s="1"/>
      <c r="M261" s="13"/>
      <c r="N261" s="2"/>
      <c r="O261" s="2"/>
      <c r="P261" s="2"/>
      <c r="Q261" s="2"/>
    </row>
    <row r="262" ht="140.25">
      <c r="A262" s="10"/>
      <c r="B262" s="49" t="s">
        <v>52</v>
      </c>
      <c r="C262" s="1"/>
      <c r="D262" s="1"/>
      <c r="E262" s="50" t="s">
        <v>313</v>
      </c>
      <c r="F262" s="1"/>
      <c r="G262" s="1"/>
      <c r="H262" s="40"/>
      <c r="I262" s="1"/>
      <c r="J262" s="40"/>
      <c r="K262" s="1"/>
      <c r="L262" s="1"/>
      <c r="M262" s="13"/>
      <c r="N262" s="2"/>
      <c r="O262" s="2"/>
      <c r="P262" s="2"/>
      <c r="Q262" s="2"/>
    </row>
    <row r="263">
      <c r="A263" s="10"/>
      <c r="B263" s="49" t="s">
        <v>54</v>
      </c>
      <c r="C263" s="1"/>
      <c r="D263" s="1"/>
      <c r="E263" s="50" t="s">
        <v>55</v>
      </c>
      <c r="F263" s="1"/>
      <c r="G263" s="1"/>
      <c r="H263" s="40"/>
      <c r="I263" s="1"/>
      <c r="J263" s="40"/>
      <c r="K263" s="1"/>
      <c r="L263" s="1"/>
      <c r="M263" s="13"/>
      <c r="N263" s="2"/>
      <c r="O263" s="2"/>
      <c r="P263" s="2"/>
      <c r="Q263" s="2"/>
    </row>
    <row r="264" thickBot="1" ht="13.5">
      <c r="A264" s="10"/>
      <c r="B264" s="51" t="s">
        <v>56</v>
      </c>
      <c r="C264" s="52"/>
      <c r="D264" s="52"/>
      <c r="E264" s="53"/>
      <c r="F264" s="52"/>
      <c r="G264" s="52"/>
      <c r="H264" s="54"/>
      <c r="I264" s="52"/>
      <c r="J264" s="54"/>
      <c r="K264" s="52"/>
      <c r="L264" s="52"/>
      <c r="M264" s="13"/>
      <c r="N264" s="2"/>
      <c r="O264" s="2"/>
      <c r="P264" s="2"/>
      <c r="Q264" s="2"/>
    </row>
    <row r="265" thickTop="1" ht="13.5">
      <c r="A265" s="10"/>
      <c r="B265" s="41">
        <v>38</v>
      </c>
      <c r="C265" s="42" t="s">
        <v>318</v>
      </c>
      <c r="D265" s="42" t="s">
        <v>7</v>
      </c>
      <c r="E265" s="42" t="s">
        <v>319</v>
      </c>
      <c r="F265" s="42" t="s">
        <v>7</v>
      </c>
      <c r="G265" s="43" t="s">
        <v>105</v>
      </c>
      <c r="H265" s="55">
        <v>15</v>
      </c>
      <c r="I265" s="56">
        <v>0</v>
      </c>
      <c r="J265" s="57">
        <f>ROUND(H265*I265,2)</f>
        <v>0</v>
      </c>
      <c r="K265" s="58">
        <v>0.20999999999999999</v>
      </c>
      <c r="L265" s="59">
        <f>ROUND(J265*1.21,2)</f>
        <v>0</v>
      </c>
      <c r="M265" s="13"/>
      <c r="N265" s="2"/>
      <c r="O265" s="2"/>
      <c r="P265" s="2"/>
      <c r="Q265" s="33">
        <f>IF(ISNUMBER(K265),IF(H265&gt;0,IF(I265&gt;0,J265,0),0),0)</f>
        <v>0</v>
      </c>
      <c r="R265" s="9">
        <f>IF(ISNUMBER(K265)=FALSE,J265,0)</f>
        <v>0</v>
      </c>
    </row>
    <row r="266" ht="25.5">
      <c r="A266" s="10"/>
      <c r="B266" s="49" t="s">
        <v>48</v>
      </c>
      <c r="C266" s="1"/>
      <c r="D266" s="1"/>
      <c r="E266" s="50" t="s">
        <v>320</v>
      </c>
      <c r="F266" s="1"/>
      <c r="G266" s="1"/>
      <c r="H266" s="40"/>
      <c r="I266" s="1"/>
      <c r="J266" s="40"/>
      <c r="K266" s="1"/>
      <c r="L266" s="1"/>
      <c r="M266" s="13"/>
      <c r="N266" s="2"/>
      <c r="O266" s="2"/>
      <c r="P266" s="2"/>
      <c r="Q266" s="2"/>
    </row>
    <row r="267" ht="25.5">
      <c r="A267" s="10"/>
      <c r="B267" s="49" t="s">
        <v>50</v>
      </c>
      <c r="C267" s="1"/>
      <c r="D267" s="1"/>
      <c r="E267" s="50" t="s">
        <v>321</v>
      </c>
      <c r="F267" s="1"/>
      <c r="G267" s="1"/>
      <c r="H267" s="40"/>
      <c r="I267" s="1"/>
      <c r="J267" s="40"/>
      <c r="K267" s="1"/>
      <c r="L267" s="1"/>
      <c r="M267" s="13"/>
      <c r="N267" s="2"/>
      <c r="O267" s="2"/>
      <c r="P267" s="2"/>
      <c r="Q267" s="2"/>
    </row>
    <row r="268" ht="140.25">
      <c r="A268" s="10"/>
      <c r="B268" s="49" t="s">
        <v>52</v>
      </c>
      <c r="C268" s="1"/>
      <c r="D268" s="1"/>
      <c r="E268" s="50" t="s">
        <v>322</v>
      </c>
      <c r="F268" s="1"/>
      <c r="G268" s="1"/>
      <c r="H268" s="40"/>
      <c r="I268" s="1"/>
      <c r="J268" s="40"/>
      <c r="K268" s="1"/>
      <c r="L268" s="1"/>
      <c r="M268" s="13"/>
      <c r="N268" s="2"/>
      <c r="O268" s="2"/>
      <c r="P268" s="2"/>
      <c r="Q268" s="2"/>
    </row>
    <row r="269">
      <c r="A269" s="10"/>
      <c r="B269" s="49" t="s">
        <v>54</v>
      </c>
      <c r="C269" s="1"/>
      <c r="D269" s="1"/>
      <c r="E269" s="50" t="s">
        <v>55</v>
      </c>
      <c r="F269" s="1"/>
      <c r="G269" s="1"/>
      <c r="H269" s="40"/>
      <c r="I269" s="1"/>
      <c r="J269" s="40"/>
      <c r="K269" s="1"/>
      <c r="L269" s="1"/>
      <c r="M269" s="13"/>
      <c r="N269" s="2"/>
      <c r="O269" s="2"/>
      <c r="P269" s="2"/>
      <c r="Q269" s="2"/>
    </row>
    <row r="270" thickBot="1" ht="13.5">
      <c r="A270" s="10"/>
      <c r="B270" s="51" t="s">
        <v>56</v>
      </c>
      <c r="C270" s="52"/>
      <c r="D270" s="52"/>
      <c r="E270" s="53"/>
      <c r="F270" s="52"/>
      <c r="G270" s="52"/>
      <c r="H270" s="54"/>
      <c r="I270" s="52"/>
      <c r="J270" s="54"/>
      <c r="K270" s="52"/>
      <c r="L270" s="52"/>
      <c r="M270" s="13"/>
      <c r="N270" s="2"/>
      <c r="O270" s="2"/>
      <c r="P270" s="2"/>
      <c r="Q270" s="2"/>
    </row>
    <row r="271" thickTop="1" ht="13.5">
      <c r="A271" s="10"/>
      <c r="B271" s="41">
        <v>39</v>
      </c>
      <c r="C271" s="42" t="s">
        <v>323</v>
      </c>
      <c r="D271" s="42" t="s">
        <v>7</v>
      </c>
      <c r="E271" s="42" t="s">
        <v>324</v>
      </c>
      <c r="F271" s="42" t="s">
        <v>7</v>
      </c>
      <c r="G271" s="43" t="s">
        <v>154</v>
      </c>
      <c r="H271" s="55">
        <v>13.800000000000001</v>
      </c>
      <c r="I271" s="56">
        <v>0</v>
      </c>
      <c r="J271" s="57">
        <f>ROUND(H271*I271,2)</f>
        <v>0</v>
      </c>
      <c r="K271" s="58">
        <v>0.20999999999999999</v>
      </c>
      <c r="L271" s="59">
        <f>ROUND(J271*1.21,2)</f>
        <v>0</v>
      </c>
      <c r="M271" s="13"/>
      <c r="N271" s="2"/>
      <c r="O271" s="2"/>
      <c r="P271" s="2"/>
      <c r="Q271" s="33">
        <f>IF(ISNUMBER(K271),IF(H271&gt;0,IF(I271&gt;0,J271,0),0),0)</f>
        <v>0</v>
      </c>
      <c r="R271" s="9">
        <f>IF(ISNUMBER(K271)=FALSE,J271,0)</f>
        <v>0</v>
      </c>
    </row>
    <row r="272">
      <c r="A272" s="10"/>
      <c r="B272" s="49" t="s">
        <v>48</v>
      </c>
      <c r="C272" s="1"/>
      <c r="D272" s="1"/>
      <c r="E272" s="50" t="s">
        <v>325</v>
      </c>
      <c r="F272" s="1"/>
      <c r="G272" s="1"/>
      <c r="H272" s="40"/>
      <c r="I272" s="1"/>
      <c r="J272" s="40"/>
      <c r="K272" s="1"/>
      <c r="L272" s="1"/>
      <c r="M272" s="13"/>
      <c r="N272" s="2"/>
      <c r="O272" s="2"/>
      <c r="P272" s="2"/>
      <c r="Q272" s="2"/>
    </row>
    <row r="273" ht="25.5">
      <c r="A273" s="10"/>
      <c r="B273" s="49" t="s">
        <v>50</v>
      </c>
      <c r="C273" s="1"/>
      <c r="D273" s="1"/>
      <c r="E273" s="50" t="s">
        <v>326</v>
      </c>
      <c r="F273" s="1"/>
      <c r="G273" s="1"/>
      <c r="H273" s="40"/>
      <c r="I273" s="1"/>
      <c r="J273" s="40"/>
      <c r="K273" s="1"/>
      <c r="L273" s="1"/>
      <c r="M273" s="13"/>
      <c r="N273" s="2"/>
      <c r="O273" s="2"/>
      <c r="P273" s="2"/>
      <c r="Q273" s="2"/>
    </row>
    <row r="274" ht="38.25">
      <c r="A274" s="10"/>
      <c r="B274" s="49" t="s">
        <v>52</v>
      </c>
      <c r="C274" s="1"/>
      <c r="D274" s="1"/>
      <c r="E274" s="50" t="s">
        <v>327</v>
      </c>
      <c r="F274" s="1"/>
      <c r="G274" s="1"/>
      <c r="H274" s="40"/>
      <c r="I274" s="1"/>
      <c r="J274" s="40"/>
      <c r="K274" s="1"/>
      <c r="L274" s="1"/>
      <c r="M274" s="13"/>
      <c r="N274" s="2"/>
      <c r="O274" s="2"/>
      <c r="P274" s="2"/>
      <c r="Q274" s="2"/>
    </row>
    <row r="275">
      <c r="A275" s="10"/>
      <c r="B275" s="49" t="s">
        <v>54</v>
      </c>
      <c r="C275" s="1"/>
      <c r="D275" s="1"/>
      <c r="E275" s="50" t="s">
        <v>55</v>
      </c>
      <c r="F275" s="1"/>
      <c r="G275" s="1"/>
      <c r="H275" s="40"/>
      <c r="I275" s="1"/>
      <c r="J275" s="40"/>
      <c r="K275" s="1"/>
      <c r="L275" s="1"/>
      <c r="M275" s="13"/>
      <c r="N275" s="2"/>
      <c r="O275" s="2"/>
      <c r="P275" s="2"/>
      <c r="Q275" s="2"/>
    </row>
    <row r="276" thickBot="1" ht="13.5">
      <c r="A276" s="10"/>
      <c r="B276" s="51" t="s">
        <v>56</v>
      </c>
      <c r="C276" s="52"/>
      <c r="D276" s="52"/>
      <c r="E276" s="53"/>
      <c r="F276" s="52"/>
      <c r="G276" s="52"/>
      <c r="H276" s="54"/>
      <c r="I276" s="52"/>
      <c r="J276" s="54"/>
      <c r="K276" s="52"/>
      <c r="L276" s="52"/>
      <c r="M276" s="13"/>
      <c r="N276" s="2"/>
      <c r="O276" s="2"/>
      <c r="P276" s="2"/>
      <c r="Q276" s="2"/>
    </row>
    <row r="277" thickTop="1" thickBot="1" ht="25" customHeight="1">
      <c r="A277" s="10"/>
      <c r="B277" s="1"/>
      <c r="C277" s="60">
        <v>5</v>
      </c>
      <c r="D277" s="1"/>
      <c r="E277" s="60" t="s">
        <v>161</v>
      </c>
      <c r="F277" s="1"/>
      <c r="G277" s="61" t="s">
        <v>80</v>
      </c>
      <c r="H277" s="62">
        <f>J211+J217+J223+J229+J235+J241+J247+J253+J259+J265+J271</f>
        <v>0</v>
      </c>
      <c r="I277" s="61" t="s">
        <v>81</v>
      </c>
      <c r="J277" s="63">
        <f>(L277-H277)</f>
        <v>0</v>
      </c>
      <c r="K277" s="61" t="s">
        <v>82</v>
      </c>
      <c r="L277" s="64">
        <f>ROUND((J211+J217+J223+J229+J235+J241+J247+J253+J259+J265+J271)*1.21,2)</f>
        <v>0</v>
      </c>
      <c r="M277" s="13"/>
      <c r="N277" s="2"/>
      <c r="O277" s="2"/>
      <c r="P277" s="2"/>
      <c r="Q277" s="33">
        <f>0+Q211+Q217+Q223+Q229+Q235+Q241+Q247+Q253+Q259+Q265+Q271</f>
        <v>0</v>
      </c>
      <c r="R277" s="9">
        <f>0+R211+R217+R223+R229+R235+R241+R247+R253+R259+R265+R271</f>
        <v>0</v>
      </c>
      <c r="S277" s="65">
        <f>Q277*(1+J277)+R277</f>
        <v>0</v>
      </c>
    </row>
    <row r="278" thickTop="1" thickBot="1" ht="25" customHeight="1">
      <c r="A278" s="10"/>
      <c r="B278" s="66"/>
      <c r="C278" s="66"/>
      <c r="D278" s="66"/>
      <c r="E278" s="66"/>
      <c r="F278" s="66"/>
      <c r="G278" s="67" t="s">
        <v>83</v>
      </c>
      <c r="H278" s="68">
        <f>0+J211+J217+J223+J229+J235+J241+J247+J253+J259+J265+J271</f>
        <v>0</v>
      </c>
      <c r="I278" s="67" t="s">
        <v>84</v>
      </c>
      <c r="J278" s="69">
        <f>0+J277</f>
        <v>0</v>
      </c>
      <c r="K278" s="67" t="s">
        <v>85</v>
      </c>
      <c r="L278" s="70">
        <f>0+L277</f>
        <v>0</v>
      </c>
      <c r="M278" s="13"/>
      <c r="N278" s="2"/>
      <c r="O278" s="2"/>
      <c r="P278" s="2"/>
      <c r="Q278" s="2"/>
    </row>
    <row r="279" ht="40" customHeight="1">
      <c r="A279" s="10"/>
      <c r="B279" s="74" t="s">
        <v>151</v>
      </c>
      <c r="C279" s="1"/>
      <c r="D279" s="1"/>
      <c r="E279" s="1"/>
      <c r="F279" s="1"/>
      <c r="G279" s="1"/>
      <c r="H279" s="40"/>
      <c r="I279" s="1"/>
      <c r="J279" s="40"/>
      <c r="K279" s="1"/>
      <c r="L279" s="1"/>
      <c r="M279" s="13"/>
      <c r="N279" s="2"/>
      <c r="O279" s="2"/>
      <c r="P279" s="2"/>
      <c r="Q279" s="2"/>
    </row>
    <row r="280">
      <c r="A280" s="10"/>
      <c r="B280" s="41">
        <v>40</v>
      </c>
      <c r="C280" s="42" t="s">
        <v>328</v>
      </c>
      <c r="D280" s="42" t="s">
        <v>90</v>
      </c>
      <c r="E280" s="42" t="s">
        <v>329</v>
      </c>
      <c r="F280" s="42" t="s">
        <v>7</v>
      </c>
      <c r="G280" s="43" t="s">
        <v>77</v>
      </c>
      <c r="H280" s="44">
        <v>38</v>
      </c>
      <c r="I280" s="45">
        <v>0</v>
      </c>
      <c r="J280" s="46">
        <f>ROUND(H280*I280,2)</f>
        <v>0</v>
      </c>
      <c r="K280" s="47">
        <v>0.20999999999999999</v>
      </c>
      <c r="L280" s="48">
        <f>ROUND(J280*1.21,2)</f>
        <v>0</v>
      </c>
      <c r="M280" s="13"/>
      <c r="N280" s="2"/>
      <c r="O280" s="2"/>
      <c r="P280" s="2"/>
      <c r="Q280" s="33">
        <f>IF(ISNUMBER(K280),IF(H280&gt;0,IF(I280&gt;0,J280,0),0),0)</f>
        <v>0</v>
      </c>
      <c r="R280" s="9">
        <f>IF(ISNUMBER(K280)=FALSE,J280,0)</f>
        <v>0</v>
      </c>
    </row>
    <row r="281">
      <c r="A281" s="10"/>
      <c r="B281" s="49" t="s">
        <v>48</v>
      </c>
      <c r="C281" s="1"/>
      <c r="D281" s="1"/>
      <c r="E281" s="50" t="s">
        <v>330</v>
      </c>
      <c r="F281" s="1"/>
      <c r="G281" s="1"/>
      <c r="H281" s="40"/>
      <c r="I281" s="1"/>
      <c r="J281" s="40"/>
      <c r="K281" s="1"/>
      <c r="L281" s="1"/>
      <c r="M281" s="13"/>
      <c r="N281" s="2"/>
      <c r="O281" s="2"/>
      <c r="P281" s="2"/>
      <c r="Q281" s="2"/>
    </row>
    <row r="282">
      <c r="A282" s="10"/>
      <c r="B282" s="49" t="s">
        <v>50</v>
      </c>
      <c r="C282" s="1"/>
      <c r="D282" s="1"/>
      <c r="E282" s="50" t="s">
        <v>331</v>
      </c>
      <c r="F282" s="1"/>
      <c r="G282" s="1"/>
      <c r="H282" s="40"/>
      <c r="I282" s="1"/>
      <c r="J282" s="40"/>
      <c r="K282" s="1"/>
      <c r="L282" s="1"/>
      <c r="M282" s="13"/>
      <c r="N282" s="2"/>
      <c r="O282" s="2"/>
      <c r="P282" s="2"/>
      <c r="Q282" s="2"/>
    </row>
    <row r="283" ht="51">
      <c r="A283" s="10"/>
      <c r="B283" s="49" t="s">
        <v>52</v>
      </c>
      <c r="C283" s="1"/>
      <c r="D283" s="1"/>
      <c r="E283" s="50" t="s">
        <v>332</v>
      </c>
      <c r="F283" s="1"/>
      <c r="G283" s="1"/>
      <c r="H283" s="40"/>
      <c r="I283" s="1"/>
      <c r="J283" s="40"/>
      <c r="K283" s="1"/>
      <c r="L283" s="1"/>
      <c r="M283" s="13"/>
      <c r="N283" s="2"/>
      <c r="O283" s="2"/>
      <c r="P283" s="2"/>
      <c r="Q283" s="2"/>
    </row>
    <row r="284">
      <c r="A284" s="10"/>
      <c r="B284" s="49" t="s">
        <v>54</v>
      </c>
      <c r="C284" s="1"/>
      <c r="D284" s="1"/>
      <c r="E284" s="50" t="s">
        <v>55</v>
      </c>
      <c r="F284" s="1"/>
      <c r="G284" s="1"/>
      <c r="H284" s="40"/>
      <c r="I284" s="1"/>
      <c r="J284" s="40"/>
      <c r="K284" s="1"/>
      <c r="L284" s="1"/>
      <c r="M284" s="13"/>
      <c r="N284" s="2"/>
      <c r="O284" s="2"/>
      <c r="P284" s="2"/>
      <c r="Q284" s="2"/>
    </row>
    <row r="285" thickBot="1" ht="13.5">
      <c r="A285" s="10"/>
      <c r="B285" s="51" t="s">
        <v>56</v>
      </c>
      <c r="C285" s="52"/>
      <c r="D285" s="52"/>
      <c r="E285" s="53"/>
      <c r="F285" s="52"/>
      <c r="G285" s="52"/>
      <c r="H285" s="54"/>
      <c r="I285" s="52"/>
      <c r="J285" s="54"/>
      <c r="K285" s="52"/>
      <c r="L285" s="52"/>
      <c r="M285" s="13"/>
      <c r="N285" s="2"/>
      <c r="O285" s="2"/>
      <c r="P285" s="2"/>
      <c r="Q285" s="2"/>
    </row>
    <row r="286" thickTop="1" ht="13.5">
      <c r="A286" s="10"/>
      <c r="B286" s="41">
        <v>41</v>
      </c>
      <c r="C286" s="42" t="s">
        <v>328</v>
      </c>
      <c r="D286" s="42" t="s">
        <v>163</v>
      </c>
      <c r="E286" s="42" t="s">
        <v>329</v>
      </c>
      <c r="F286" s="42" t="s">
        <v>7</v>
      </c>
      <c r="G286" s="43" t="s">
        <v>77</v>
      </c>
      <c r="H286" s="55">
        <v>2</v>
      </c>
      <c r="I286" s="56">
        <v>0</v>
      </c>
      <c r="J286" s="57">
        <f>ROUND(H286*I286,2)</f>
        <v>0</v>
      </c>
      <c r="K286" s="58">
        <v>0.20999999999999999</v>
      </c>
      <c r="L286" s="59">
        <f>ROUND(J286*1.21,2)</f>
        <v>0</v>
      </c>
      <c r="M286" s="13"/>
      <c r="N286" s="2"/>
      <c r="O286" s="2"/>
      <c r="P286" s="2"/>
      <c r="Q286" s="33">
        <f>IF(ISNUMBER(K286),IF(H286&gt;0,IF(I286&gt;0,J286,0),0),0)</f>
        <v>0</v>
      </c>
      <c r="R286" s="9">
        <f>IF(ISNUMBER(K286)=FALSE,J286,0)</f>
        <v>0</v>
      </c>
    </row>
    <row r="287">
      <c r="A287" s="10"/>
      <c r="B287" s="49" t="s">
        <v>48</v>
      </c>
      <c r="C287" s="1"/>
      <c r="D287" s="1"/>
      <c r="E287" s="50" t="s">
        <v>333</v>
      </c>
      <c r="F287" s="1"/>
      <c r="G287" s="1"/>
      <c r="H287" s="40"/>
      <c r="I287" s="1"/>
      <c r="J287" s="40"/>
      <c r="K287" s="1"/>
      <c r="L287" s="1"/>
      <c r="M287" s="13"/>
      <c r="N287" s="2"/>
      <c r="O287" s="2"/>
      <c r="P287" s="2"/>
      <c r="Q287" s="2"/>
    </row>
    <row r="288">
      <c r="A288" s="10"/>
      <c r="B288" s="49" t="s">
        <v>50</v>
      </c>
      <c r="C288" s="1"/>
      <c r="D288" s="1"/>
      <c r="E288" s="50" t="s">
        <v>334</v>
      </c>
      <c r="F288" s="1"/>
      <c r="G288" s="1"/>
      <c r="H288" s="40"/>
      <c r="I288" s="1"/>
      <c r="J288" s="40"/>
      <c r="K288" s="1"/>
      <c r="L288" s="1"/>
      <c r="M288" s="13"/>
      <c r="N288" s="2"/>
      <c r="O288" s="2"/>
      <c r="P288" s="2"/>
      <c r="Q288" s="2"/>
    </row>
    <row r="289" ht="51">
      <c r="A289" s="10"/>
      <c r="B289" s="49" t="s">
        <v>52</v>
      </c>
      <c r="C289" s="1"/>
      <c r="D289" s="1"/>
      <c r="E289" s="50" t="s">
        <v>332</v>
      </c>
      <c r="F289" s="1"/>
      <c r="G289" s="1"/>
      <c r="H289" s="40"/>
      <c r="I289" s="1"/>
      <c r="J289" s="40"/>
      <c r="K289" s="1"/>
      <c r="L289" s="1"/>
      <c r="M289" s="13"/>
      <c r="N289" s="2"/>
      <c r="O289" s="2"/>
      <c r="P289" s="2"/>
      <c r="Q289" s="2"/>
    </row>
    <row r="290">
      <c r="A290" s="10"/>
      <c r="B290" s="49" t="s">
        <v>54</v>
      </c>
      <c r="C290" s="1"/>
      <c r="D290" s="1"/>
      <c r="E290" s="50" t="s">
        <v>55</v>
      </c>
      <c r="F290" s="1"/>
      <c r="G290" s="1"/>
      <c r="H290" s="40"/>
      <c r="I290" s="1"/>
      <c r="J290" s="40"/>
      <c r="K290" s="1"/>
      <c r="L290" s="1"/>
      <c r="M290" s="13"/>
      <c r="N290" s="2"/>
      <c r="O290" s="2"/>
      <c r="P290" s="2"/>
      <c r="Q290" s="2"/>
    </row>
    <row r="291" thickBot="1" ht="13.5">
      <c r="A291" s="10"/>
      <c r="B291" s="51" t="s">
        <v>56</v>
      </c>
      <c r="C291" s="52"/>
      <c r="D291" s="52"/>
      <c r="E291" s="53"/>
      <c r="F291" s="52"/>
      <c r="G291" s="52"/>
      <c r="H291" s="54"/>
      <c r="I291" s="52"/>
      <c r="J291" s="54"/>
      <c r="K291" s="52"/>
      <c r="L291" s="52"/>
      <c r="M291" s="13"/>
      <c r="N291" s="2"/>
      <c r="O291" s="2"/>
      <c r="P291" s="2"/>
      <c r="Q291" s="2"/>
    </row>
    <row r="292" thickTop="1" ht="13.5">
      <c r="A292" s="10"/>
      <c r="B292" s="41">
        <v>42</v>
      </c>
      <c r="C292" s="42" t="s">
        <v>335</v>
      </c>
      <c r="D292" s="42" t="s">
        <v>7</v>
      </c>
      <c r="E292" s="42" t="s">
        <v>336</v>
      </c>
      <c r="F292" s="42" t="s">
        <v>7</v>
      </c>
      <c r="G292" s="43" t="s">
        <v>77</v>
      </c>
      <c r="H292" s="55">
        <v>20</v>
      </c>
      <c r="I292" s="56">
        <v>0</v>
      </c>
      <c r="J292" s="57">
        <f>ROUND(H292*I292,2)</f>
        <v>0</v>
      </c>
      <c r="K292" s="58">
        <v>0.20999999999999999</v>
      </c>
      <c r="L292" s="59">
        <f>ROUND(J292*1.21,2)</f>
        <v>0</v>
      </c>
      <c r="M292" s="13"/>
      <c r="N292" s="2"/>
      <c r="O292" s="2"/>
      <c r="P292" s="2"/>
      <c r="Q292" s="33">
        <f>IF(ISNUMBER(K292),IF(H292&gt;0,IF(I292&gt;0,J292,0),0),0)</f>
        <v>0</v>
      </c>
      <c r="R292" s="9">
        <f>IF(ISNUMBER(K292)=FALSE,J292,0)</f>
        <v>0</v>
      </c>
    </row>
    <row r="293" ht="25.5">
      <c r="A293" s="10"/>
      <c r="B293" s="49" t="s">
        <v>48</v>
      </c>
      <c r="C293" s="1"/>
      <c r="D293" s="1"/>
      <c r="E293" s="50" t="s">
        <v>337</v>
      </c>
      <c r="F293" s="1"/>
      <c r="G293" s="1"/>
      <c r="H293" s="40"/>
      <c r="I293" s="1"/>
      <c r="J293" s="40"/>
      <c r="K293" s="1"/>
      <c r="L293" s="1"/>
      <c r="M293" s="13"/>
      <c r="N293" s="2"/>
      <c r="O293" s="2"/>
      <c r="P293" s="2"/>
      <c r="Q293" s="2"/>
    </row>
    <row r="294">
      <c r="A294" s="10"/>
      <c r="B294" s="49" t="s">
        <v>50</v>
      </c>
      <c r="C294" s="1"/>
      <c r="D294" s="1"/>
      <c r="E294" s="50" t="s">
        <v>338</v>
      </c>
      <c r="F294" s="1"/>
      <c r="G294" s="1"/>
      <c r="H294" s="40"/>
      <c r="I294" s="1"/>
      <c r="J294" s="40"/>
      <c r="K294" s="1"/>
      <c r="L294" s="1"/>
      <c r="M294" s="13"/>
      <c r="N294" s="2"/>
      <c r="O294" s="2"/>
      <c r="P294" s="2"/>
      <c r="Q294" s="2"/>
    </row>
    <row r="295">
      <c r="A295" s="10"/>
      <c r="B295" s="49" t="s">
        <v>52</v>
      </c>
      <c r="C295" s="1"/>
      <c r="D295" s="1"/>
      <c r="E295" s="50" t="s">
        <v>339</v>
      </c>
      <c r="F295" s="1"/>
      <c r="G295" s="1"/>
      <c r="H295" s="40"/>
      <c r="I295" s="1"/>
      <c r="J295" s="40"/>
      <c r="K295" s="1"/>
      <c r="L295" s="1"/>
      <c r="M295" s="13"/>
      <c r="N295" s="2"/>
      <c r="O295" s="2"/>
      <c r="P295" s="2"/>
      <c r="Q295" s="2"/>
    </row>
    <row r="296">
      <c r="A296" s="10"/>
      <c r="B296" s="49" t="s">
        <v>54</v>
      </c>
      <c r="C296" s="1"/>
      <c r="D296" s="1"/>
      <c r="E296" s="50" t="s">
        <v>55</v>
      </c>
      <c r="F296" s="1"/>
      <c r="G296" s="1"/>
      <c r="H296" s="40"/>
      <c r="I296" s="1"/>
      <c r="J296" s="40"/>
      <c r="K296" s="1"/>
      <c r="L296" s="1"/>
      <c r="M296" s="13"/>
      <c r="N296" s="2"/>
      <c r="O296" s="2"/>
      <c r="P296" s="2"/>
      <c r="Q296" s="2"/>
    </row>
    <row r="297" thickBot="1" ht="13.5">
      <c r="A297" s="10"/>
      <c r="B297" s="51" t="s">
        <v>56</v>
      </c>
      <c r="C297" s="52"/>
      <c r="D297" s="52"/>
      <c r="E297" s="53"/>
      <c r="F297" s="52"/>
      <c r="G297" s="52"/>
      <c r="H297" s="54"/>
      <c r="I297" s="52"/>
      <c r="J297" s="54"/>
      <c r="K297" s="52"/>
      <c r="L297" s="52"/>
      <c r="M297" s="13"/>
      <c r="N297" s="2"/>
      <c r="O297" s="2"/>
      <c r="P297" s="2"/>
      <c r="Q297" s="2"/>
    </row>
    <row r="298" thickTop="1" ht="13.5">
      <c r="A298" s="10"/>
      <c r="B298" s="41">
        <v>43</v>
      </c>
      <c r="C298" s="42" t="s">
        <v>340</v>
      </c>
      <c r="D298" s="42" t="s">
        <v>7</v>
      </c>
      <c r="E298" s="42" t="s">
        <v>341</v>
      </c>
      <c r="F298" s="42" t="s">
        <v>7</v>
      </c>
      <c r="G298" s="43" t="s">
        <v>77</v>
      </c>
      <c r="H298" s="55">
        <v>2</v>
      </c>
      <c r="I298" s="56">
        <v>0</v>
      </c>
      <c r="J298" s="57">
        <f>ROUND(H298*I298,2)</f>
        <v>0</v>
      </c>
      <c r="K298" s="58">
        <v>0.20999999999999999</v>
      </c>
      <c r="L298" s="59">
        <f>ROUND(J298*1.21,2)</f>
        <v>0</v>
      </c>
      <c r="M298" s="13"/>
      <c r="N298" s="2"/>
      <c r="O298" s="2"/>
      <c r="P298" s="2"/>
      <c r="Q298" s="33">
        <f>IF(ISNUMBER(K298),IF(H298&gt;0,IF(I298&gt;0,J298,0),0),0)</f>
        <v>0</v>
      </c>
      <c r="R298" s="9">
        <f>IF(ISNUMBER(K298)=FALSE,J298,0)</f>
        <v>0</v>
      </c>
    </row>
    <row r="299">
      <c r="A299" s="10"/>
      <c r="B299" s="49" t="s">
        <v>48</v>
      </c>
      <c r="C299" s="1"/>
      <c r="D299" s="1"/>
      <c r="E299" s="50" t="s">
        <v>7</v>
      </c>
      <c r="F299" s="1"/>
      <c r="G299" s="1"/>
      <c r="H299" s="40"/>
      <c r="I299" s="1"/>
      <c r="J299" s="40"/>
      <c r="K299" s="1"/>
      <c r="L299" s="1"/>
      <c r="M299" s="13"/>
      <c r="N299" s="2"/>
      <c r="O299" s="2"/>
      <c r="P299" s="2"/>
      <c r="Q299" s="2"/>
    </row>
    <row r="300" ht="38.25">
      <c r="A300" s="10"/>
      <c r="B300" s="49" t="s">
        <v>50</v>
      </c>
      <c r="C300" s="1"/>
      <c r="D300" s="1"/>
      <c r="E300" s="50" t="s">
        <v>342</v>
      </c>
      <c r="F300" s="1"/>
      <c r="G300" s="1"/>
      <c r="H300" s="40"/>
      <c r="I300" s="1"/>
      <c r="J300" s="40"/>
      <c r="K300" s="1"/>
      <c r="L300" s="1"/>
      <c r="M300" s="13"/>
      <c r="N300" s="2"/>
      <c r="O300" s="2"/>
      <c r="P300" s="2"/>
      <c r="Q300" s="2"/>
    </row>
    <row r="301" ht="25.5">
      <c r="A301" s="10"/>
      <c r="B301" s="49" t="s">
        <v>52</v>
      </c>
      <c r="C301" s="1"/>
      <c r="D301" s="1"/>
      <c r="E301" s="50" t="s">
        <v>343</v>
      </c>
      <c r="F301" s="1"/>
      <c r="G301" s="1"/>
      <c r="H301" s="40"/>
      <c r="I301" s="1"/>
      <c r="J301" s="40"/>
      <c r="K301" s="1"/>
      <c r="L301" s="1"/>
      <c r="M301" s="13"/>
      <c r="N301" s="2"/>
      <c r="O301" s="2"/>
      <c r="P301" s="2"/>
      <c r="Q301" s="2"/>
    </row>
    <row r="302">
      <c r="A302" s="10"/>
      <c r="B302" s="49" t="s">
        <v>54</v>
      </c>
      <c r="C302" s="1"/>
      <c r="D302" s="1"/>
      <c r="E302" s="50" t="s">
        <v>55</v>
      </c>
      <c r="F302" s="1"/>
      <c r="G302" s="1"/>
      <c r="H302" s="40"/>
      <c r="I302" s="1"/>
      <c r="J302" s="40"/>
      <c r="K302" s="1"/>
      <c r="L302" s="1"/>
      <c r="M302" s="13"/>
      <c r="N302" s="2"/>
      <c r="O302" s="2"/>
      <c r="P302" s="2"/>
      <c r="Q302" s="2"/>
    </row>
    <row r="303" thickBot="1" ht="13.5">
      <c r="A303" s="10"/>
      <c r="B303" s="51" t="s">
        <v>56</v>
      </c>
      <c r="C303" s="52"/>
      <c r="D303" s="52"/>
      <c r="E303" s="53"/>
      <c r="F303" s="52"/>
      <c r="G303" s="52"/>
      <c r="H303" s="54"/>
      <c r="I303" s="52"/>
      <c r="J303" s="54"/>
      <c r="K303" s="52"/>
      <c r="L303" s="52"/>
      <c r="M303" s="13"/>
      <c r="N303" s="2"/>
      <c r="O303" s="2"/>
      <c r="P303" s="2"/>
      <c r="Q303" s="2"/>
    </row>
    <row r="304" thickTop="1" ht="13.5">
      <c r="A304" s="10"/>
      <c r="B304" s="41">
        <v>44</v>
      </c>
      <c r="C304" s="42" t="s">
        <v>344</v>
      </c>
      <c r="D304" s="42" t="s">
        <v>7</v>
      </c>
      <c r="E304" s="42" t="s">
        <v>345</v>
      </c>
      <c r="F304" s="42" t="s">
        <v>7</v>
      </c>
      <c r="G304" s="43" t="s">
        <v>77</v>
      </c>
      <c r="H304" s="55">
        <v>2</v>
      </c>
      <c r="I304" s="56">
        <v>0</v>
      </c>
      <c r="J304" s="57">
        <f>ROUND(H304*I304,2)</f>
        <v>0</v>
      </c>
      <c r="K304" s="58">
        <v>0.20999999999999999</v>
      </c>
      <c r="L304" s="59">
        <f>ROUND(J304*1.21,2)</f>
        <v>0</v>
      </c>
      <c r="M304" s="13"/>
      <c r="N304" s="2"/>
      <c r="O304" s="2"/>
      <c r="P304" s="2"/>
      <c r="Q304" s="33">
        <f>IF(ISNUMBER(K304),IF(H304&gt;0,IF(I304&gt;0,J304,0),0),0)</f>
        <v>0</v>
      </c>
      <c r="R304" s="9">
        <f>IF(ISNUMBER(K304)=FALSE,J304,0)</f>
        <v>0</v>
      </c>
    </row>
    <row r="305">
      <c r="A305" s="10"/>
      <c r="B305" s="49" t="s">
        <v>48</v>
      </c>
      <c r="C305" s="1"/>
      <c r="D305" s="1"/>
      <c r="E305" s="50" t="s">
        <v>346</v>
      </c>
      <c r="F305" s="1"/>
      <c r="G305" s="1"/>
      <c r="H305" s="40"/>
      <c r="I305" s="1"/>
      <c r="J305" s="40"/>
      <c r="K305" s="1"/>
      <c r="L305" s="1"/>
      <c r="M305" s="13"/>
      <c r="N305" s="2"/>
      <c r="O305" s="2"/>
      <c r="P305" s="2"/>
      <c r="Q305" s="2"/>
    </row>
    <row r="306">
      <c r="A306" s="10"/>
      <c r="B306" s="49" t="s">
        <v>50</v>
      </c>
      <c r="C306" s="1"/>
      <c r="D306" s="1"/>
      <c r="E306" s="50" t="s">
        <v>347</v>
      </c>
      <c r="F306" s="1"/>
      <c r="G306" s="1"/>
      <c r="H306" s="40"/>
      <c r="I306" s="1"/>
      <c r="J306" s="40"/>
      <c r="K306" s="1"/>
      <c r="L306" s="1"/>
      <c r="M306" s="13"/>
      <c r="N306" s="2"/>
      <c r="O306" s="2"/>
      <c r="P306" s="2"/>
      <c r="Q306" s="2"/>
    </row>
    <row r="307">
      <c r="A307" s="10"/>
      <c r="B307" s="49" t="s">
        <v>52</v>
      </c>
      <c r="C307" s="1"/>
      <c r="D307" s="1"/>
      <c r="E307" s="50" t="s">
        <v>348</v>
      </c>
      <c r="F307" s="1"/>
      <c r="G307" s="1"/>
      <c r="H307" s="40"/>
      <c r="I307" s="1"/>
      <c r="J307" s="40"/>
      <c r="K307" s="1"/>
      <c r="L307" s="1"/>
      <c r="M307" s="13"/>
      <c r="N307" s="2"/>
      <c r="O307" s="2"/>
      <c r="P307" s="2"/>
      <c r="Q307" s="2"/>
    </row>
    <row r="308">
      <c r="A308" s="10"/>
      <c r="B308" s="49" t="s">
        <v>54</v>
      </c>
      <c r="C308" s="1"/>
      <c r="D308" s="1"/>
      <c r="E308" s="50" t="s">
        <v>55</v>
      </c>
      <c r="F308" s="1"/>
      <c r="G308" s="1"/>
      <c r="H308" s="40"/>
      <c r="I308" s="1"/>
      <c r="J308" s="40"/>
      <c r="K308" s="1"/>
      <c r="L308" s="1"/>
      <c r="M308" s="13"/>
      <c r="N308" s="2"/>
      <c r="O308" s="2"/>
      <c r="P308" s="2"/>
      <c r="Q308" s="2"/>
    </row>
    <row r="309" thickBot="1" ht="13.5">
      <c r="A309" s="10"/>
      <c r="B309" s="51" t="s">
        <v>56</v>
      </c>
      <c r="C309" s="52"/>
      <c r="D309" s="52"/>
      <c r="E309" s="53"/>
      <c r="F309" s="52"/>
      <c r="G309" s="52"/>
      <c r="H309" s="54"/>
      <c r="I309" s="52"/>
      <c r="J309" s="54"/>
      <c r="K309" s="52"/>
      <c r="L309" s="52"/>
      <c r="M309" s="13"/>
      <c r="N309" s="2"/>
      <c r="O309" s="2"/>
      <c r="P309" s="2"/>
      <c r="Q309" s="2"/>
    </row>
    <row r="310" thickTop="1" ht="13.5">
      <c r="A310" s="10"/>
      <c r="B310" s="41">
        <v>45</v>
      </c>
      <c r="C310" s="42" t="s">
        <v>349</v>
      </c>
      <c r="D310" s="42" t="s">
        <v>7</v>
      </c>
      <c r="E310" s="42" t="s">
        <v>350</v>
      </c>
      <c r="F310" s="42" t="s">
        <v>7</v>
      </c>
      <c r="G310" s="43" t="s">
        <v>77</v>
      </c>
      <c r="H310" s="55">
        <v>2</v>
      </c>
      <c r="I310" s="56">
        <v>0</v>
      </c>
      <c r="J310" s="57">
        <f>ROUND(H310*I310,2)</f>
        <v>0</v>
      </c>
      <c r="K310" s="58">
        <v>0.20999999999999999</v>
      </c>
      <c r="L310" s="59">
        <f>ROUND(J310*1.21,2)</f>
        <v>0</v>
      </c>
      <c r="M310" s="13"/>
      <c r="N310" s="2"/>
      <c r="O310" s="2"/>
      <c r="P310" s="2"/>
      <c r="Q310" s="33">
        <f>IF(ISNUMBER(K310),IF(H310&gt;0,IF(I310&gt;0,J310,0),0),0)</f>
        <v>0</v>
      </c>
      <c r="R310" s="9">
        <f>IF(ISNUMBER(K310)=FALSE,J310,0)</f>
        <v>0</v>
      </c>
    </row>
    <row r="311">
      <c r="A311" s="10"/>
      <c r="B311" s="49" t="s">
        <v>48</v>
      </c>
      <c r="C311" s="1"/>
      <c r="D311" s="1"/>
      <c r="E311" s="50" t="s">
        <v>351</v>
      </c>
      <c r="F311" s="1"/>
      <c r="G311" s="1"/>
      <c r="H311" s="40"/>
      <c r="I311" s="1"/>
      <c r="J311" s="40"/>
      <c r="K311" s="1"/>
      <c r="L311" s="1"/>
      <c r="M311" s="13"/>
      <c r="N311" s="2"/>
      <c r="O311" s="2"/>
      <c r="P311" s="2"/>
      <c r="Q311" s="2"/>
    </row>
    <row r="312" ht="51">
      <c r="A312" s="10"/>
      <c r="B312" s="49" t="s">
        <v>50</v>
      </c>
      <c r="C312" s="1"/>
      <c r="D312" s="1"/>
      <c r="E312" s="50" t="s">
        <v>352</v>
      </c>
      <c r="F312" s="1"/>
      <c r="G312" s="1"/>
      <c r="H312" s="40"/>
      <c r="I312" s="1"/>
      <c r="J312" s="40"/>
      <c r="K312" s="1"/>
      <c r="L312" s="1"/>
      <c r="M312" s="13"/>
      <c r="N312" s="2"/>
      <c r="O312" s="2"/>
      <c r="P312" s="2"/>
      <c r="Q312" s="2"/>
    </row>
    <row r="313" ht="25.5">
      <c r="A313" s="10"/>
      <c r="B313" s="49" t="s">
        <v>52</v>
      </c>
      <c r="C313" s="1"/>
      <c r="D313" s="1"/>
      <c r="E313" s="50" t="s">
        <v>353</v>
      </c>
      <c r="F313" s="1"/>
      <c r="G313" s="1"/>
      <c r="H313" s="40"/>
      <c r="I313" s="1"/>
      <c r="J313" s="40"/>
      <c r="K313" s="1"/>
      <c r="L313" s="1"/>
      <c r="M313" s="13"/>
      <c r="N313" s="2"/>
      <c r="O313" s="2"/>
      <c r="P313" s="2"/>
      <c r="Q313" s="2"/>
    </row>
    <row r="314">
      <c r="A314" s="10"/>
      <c r="B314" s="49" t="s">
        <v>54</v>
      </c>
      <c r="C314" s="1"/>
      <c r="D314" s="1"/>
      <c r="E314" s="50" t="s">
        <v>55</v>
      </c>
      <c r="F314" s="1"/>
      <c r="G314" s="1"/>
      <c r="H314" s="40"/>
      <c r="I314" s="1"/>
      <c r="J314" s="40"/>
      <c r="K314" s="1"/>
      <c r="L314" s="1"/>
      <c r="M314" s="13"/>
      <c r="N314" s="2"/>
      <c r="O314" s="2"/>
      <c r="P314" s="2"/>
      <c r="Q314" s="2"/>
    </row>
    <row r="315" thickBot="1" ht="13.5">
      <c r="A315" s="10"/>
      <c r="B315" s="51" t="s">
        <v>56</v>
      </c>
      <c r="C315" s="52"/>
      <c r="D315" s="52"/>
      <c r="E315" s="53"/>
      <c r="F315" s="52"/>
      <c r="G315" s="52"/>
      <c r="H315" s="54"/>
      <c r="I315" s="52"/>
      <c r="J315" s="54"/>
      <c r="K315" s="52"/>
      <c r="L315" s="52"/>
      <c r="M315" s="13"/>
      <c r="N315" s="2"/>
      <c r="O315" s="2"/>
      <c r="P315" s="2"/>
      <c r="Q315" s="2"/>
    </row>
    <row r="316" thickTop="1" ht="13.5">
      <c r="A316" s="10"/>
      <c r="B316" s="41">
        <v>46</v>
      </c>
      <c r="C316" s="42" t="s">
        <v>354</v>
      </c>
      <c r="D316" s="42" t="s">
        <v>7</v>
      </c>
      <c r="E316" s="42" t="s">
        <v>355</v>
      </c>
      <c r="F316" s="42" t="s">
        <v>7</v>
      </c>
      <c r="G316" s="43" t="s">
        <v>77</v>
      </c>
      <c r="H316" s="55">
        <v>2</v>
      </c>
      <c r="I316" s="56">
        <v>0</v>
      </c>
      <c r="J316" s="57">
        <f>ROUND(H316*I316,2)</f>
        <v>0</v>
      </c>
      <c r="K316" s="58">
        <v>0.20999999999999999</v>
      </c>
      <c r="L316" s="59">
        <f>ROUND(J316*1.21,2)</f>
        <v>0</v>
      </c>
      <c r="M316" s="13"/>
      <c r="N316" s="2"/>
      <c r="O316" s="2"/>
      <c r="P316" s="2"/>
      <c r="Q316" s="33">
        <f>IF(ISNUMBER(K316),IF(H316&gt;0,IF(I316&gt;0,J316,0),0),0)</f>
        <v>0</v>
      </c>
      <c r="R316" s="9">
        <f>IF(ISNUMBER(K316)=FALSE,J316,0)</f>
        <v>0</v>
      </c>
    </row>
    <row r="317">
      <c r="A317" s="10"/>
      <c r="B317" s="49" t="s">
        <v>48</v>
      </c>
      <c r="C317" s="1"/>
      <c r="D317" s="1"/>
      <c r="E317" s="50" t="s">
        <v>346</v>
      </c>
      <c r="F317" s="1"/>
      <c r="G317" s="1"/>
      <c r="H317" s="40"/>
      <c r="I317" s="1"/>
      <c r="J317" s="40"/>
      <c r="K317" s="1"/>
      <c r="L317" s="1"/>
      <c r="M317" s="13"/>
      <c r="N317" s="2"/>
      <c r="O317" s="2"/>
      <c r="P317" s="2"/>
      <c r="Q317" s="2"/>
    </row>
    <row r="318">
      <c r="A318" s="10"/>
      <c r="B318" s="49" t="s">
        <v>50</v>
      </c>
      <c r="C318" s="1"/>
      <c r="D318" s="1"/>
      <c r="E318" s="50" t="s">
        <v>356</v>
      </c>
      <c r="F318" s="1"/>
      <c r="G318" s="1"/>
      <c r="H318" s="40"/>
      <c r="I318" s="1"/>
      <c r="J318" s="40"/>
      <c r="K318" s="1"/>
      <c r="L318" s="1"/>
      <c r="M318" s="13"/>
      <c r="N318" s="2"/>
      <c r="O318" s="2"/>
      <c r="P318" s="2"/>
      <c r="Q318" s="2"/>
    </row>
    <row r="319">
      <c r="A319" s="10"/>
      <c r="B319" s="49" t="s">
        <v>52</v>
      </c>
      <c r="C319" s="1"/>
      <c r="D319" s="1"/>
      <c r="E319" s="50" t="s">
        <v>348</v>
      </c>
      <c r="F319" s="1"/>
      <c r="G319" s="1"/>
      <c r="H319" s="40"/>
      <c r="I319" s="1"/>
      <c r="J319" s="40"/>
      <c r="K319" s="1"/>
      <c r="L319" s="1"/>
      <c r="M319" s="13"/>
      <c r="N319" s="2"/>
      <c r="O319" s="2"/>
      <c r="P319" s="2"/>
      <c r="Q319" s="2"/>
    </row>
    <row r="320">
      <c r="A320" s="10"/>
      <c r="B320" s="49" t="s">
        <v>54</v>
      </c>
      <c r="C320" s="1"/>
      <c r="D320" s="1"/>
      <c r="E320" s="50" t="s">
        <v>55</v>
      </c>
      <c r="F320" s="1"/>
      <c r="G320" s="1"/>
      <c r="H320" s="40"/>
      <c r="I320" s="1"/>
      <c r="J320" s="40"/>
      <c r="K320" s="1"/>
      <c r="L320" s="1"/>
      <c r="M320" s="13"/>
      <c r="N320" s="2"/>
      <c r="O320" s="2"/>
      <c r="P320" s="2"/>
      <c r="Q320" s="2"/>
    </row>
    <row r="321" thickBot="1" ht="13.5">
      <c r="A321" s="10"/>
      <c r="B321" s="51" t="s">
        <v>56</v>
      </c>
      <c r="C321" s="52"/>
      <c r="D321" s="52"/>
      <c r="E321" s="53"/>
      <c r="F321" s="52"/>
      <c r="G321" s="52"/>
      <c r="H321" s="54"/>
      <c r="I321" s="52"/>
      <c r="J321" s="54"/>
      <c r="K321" s="52"/>
      <c r="L321" s="52"/>
      <c r="M321" s="13"/>
      <c r="N321" s="2"/>
      <c r="O321" s="2"/>
      <c r="P321" s="2"/>
      <c r="Q321" s="2"/>
    </row>
    <row r="322" thickTop="1" ht="13.5">
      <c r="A322" s="10"/>
      <c r="B322" s="41">
        <v>47</v>
      </c>
      <c r="C322" s="42" t="s">
        <v>357</v>
      </c>
      <c r="D322" s="42" t="s">
        <v>7</v>
      </c>
      <c r="E322" s="42" t="s">
        <v>358</v>
      </c>
      <c r="F322" s="42" t="s">
        <v>7</v>
      </c>
      <c r="G322" s="43" t="s">
        <v>105</v>
      </c>
      <c r="H322" s="55">
        <v>225</v>
      </c>
      <c r="I322" s="56">
        <v>0</v>
      </c>
      <c r="J322" s="57">
        <f>ROUND(H322*I322,2)</f>
        <v>0</v>
      </c>
      <c r="K322" s="58">
        <v>0.20999999999999999</v>
      </c>
      <c r="L322" s="59">
        <f>ROUND(J322*1.21,2)</f>
        <v>0</v>
      </c>
      <c r="M322" s="13"/>
      <c r="N322" s="2"/>
      <c r="O322" s="2"/>
      <c r="P322" s="2"/>
      <c r="Q322" s="33">
        <f>IF(ISNUMBER(K322),IF(H322&gt;0,IF(I322&gt;0,J322,0),0),0)</f>
        <v>0</v>
      </c>
      <c r="R322" s="9">
        <f>IF(ISNUMBER(K322)=FALSE,J322,0)</f>
        <v>0</v>
      </c>
    </row>
    <row r="323">
      <c r="A323" s="10"/>
      <c r="B323" s="49" t="s">
        <v>48</v>
      </c>
      <c r="C323" s="1"/>
      <c r="D323" s="1"/>
      <c r="E323" s="50" t="s">
        <v>359</v>
      </c>
      <c r="F323" s="1"/>
      <c r="G323" s="1"/>
      <c r="H323" s="40"/>
      <c r="I323" s="1"/>
      <c r="J323" s="40"/>
      <c r="K323" s="1"/>
      <c r="L323" s="1"/>
      <c r="M323" s="13"/>
      <c r="N323" s="2"/>
      <c r="O323" s="2"/>
      <c r="P323" s="2"/>
      <c r="Q323" s="2"/>
    </row>
    <row r="324" ht="38.25">
      <c r="A324" s="10"/>
      <c r="B324" s="49" t="s">
        <v>50</v>
      </c>
      <c r="C324" s="1"/>
      <c r="D324" s="1"/>
      <c r="E324" s="50" t="s">
        <v>360</v>
      </c>
      <c r="F324" s="1"/>
      <c r="G324" s="1"/>
      <c r="H324" s="40"/>
      <c r="I324" s="1"/>
      <c r="J324" s="40"/>
      <c r="K324" s="1"/>
      <c r="L324" s="1"/>
      <c r="M324" s="13"/>
      <c r="N324" s="2"/>
      <c r="O324" s="2"/>
      <c r="P324" s="2"/>
      <c r="Q324" s="2"/>
    </row>
    <row r="325" ht="89.25">
      <c r="A325" s="10"/>
      <c r="B325" s="49" t="s">
        <v>52</v>
      </c>
      <c r="C325" s="1"/>
      <c r="D325" s="1"/>
      <c r="E325" s="50" t="s">
        <v>361</v>
      </c>
      <c r="F325" s="1"/>
      <c r="G325" s="1"/>
      <c r="H325" s="40"/>
      <c r="I325" s="1"/>
      <c r="J325" s="40"/>
      <c r="K325" s="1"/>
      <c r="L325" s="1"/>
      <c r="M325" s="13"/>
      <c r="N325" s="2"/>
      <c r="O325" s="2"/>
      <c r="P325" s="2"/>
      <c r="Q325" s="2"/>
    </row>
    <row r="326">
      <c r="A326" s="10"/>
      <c r="B326" s="49" t="s">
        <v>54</v>
      </c>
      <c r="C326" s="1"/>
      <c r="D326" s="1"/>
      <c r="E326" s="50" t="s">
        <v>55</v>
      </c>
      <c r="F326" s="1"/>
      <c r="G326" s="1"/>
      <c r="H326" s="40"/>
      <c r="I326" s="1"/>
      <c r="J326" s="40"/>
      <c r="K326" s="1"/>
      <c r="L326" s="1"/>
      <c r="M326" s="13"/>
      <c r="N326" s="2"/>
      <c r="O326" s="2"/>
      <c r="P326" s="2"/>
      <c r="Q326" s="2"/>
    </row>
    <row r="327" thickBot="1" ht="13.5">
      <c r="A327" s="10"/>
      <c r="B327" s="51" t="s">
        <v>56</v>
      </c>
      <c r="C327" s="52"/>
      <c r="D327" s="52"/>
      <c r="E327" s="53"/>
      <c r="F327" s="52"/>
      <c r="G327" s="52"/>
      <c r="H327" s="54"/>
      <c r="I327" s="52"/>
      <c r="J327" s="54"/>
      <c r="K327" s="52"/>
      <c r="L327" s="52"/>
      <c r="M327" s="13"/>
      <c r="N327" s="2"/>
      <c r="O327" s="2"/>
      <c r="P327" s="2"/>
      <c r="Q327" s="2"/>
    </row>
    <row r="328" thickTop="1" ht="13.5">
      <c r="A328" s="10"/>
      <c r="B328" s="41">
        <v>48</v>
      </c>
      <c r="C328" s="42" t="s">
        <v>362</v>
      </c>
      <c r="D328" s="42" t="s">
        <v>7</v>
      </c>
      <c r="E328" s="42" t="s">
        <v>363</v>
      </c>
      <c r="F328" s="42" t="s">
        <v>7</v>
      </c>
      <c r="G328" s="43" t="s">
        <v>105</v>
      </c>
      <c r="H328" s="55">
        <v>225</v>
      </c>
      <c r="I328" s="56">
        <v>0</v>
      </c>
      <c r="J328" s="57">
        <f>ROUND(H328*I328,2)</f>
        <v>0</v>
      </c>
      <c r="K328" s="58">
        <v>0.20999999999999999</v>
      </c>
      <c r="L328" s="59">
        <f>ROUND(J328*1.21,2)</f>
        <v>0</v>
      </c>
      <c r="M328" s="13"/>
      <c r="N328" s="2"/>
      <c r="O328" s="2"/>
      <c r="P328" s="2"/>
      <c r="Q328" s="33">
        <f>IF(ISNUMBER(K328),IF(H328&gt;0,IF(I328&gt;0,J328,0),0),0)</f>
        <v>0</v>
      </c>
      <c r="R328" s="9">
        <f>IF(ISNUMBER(K328)=FALSE,J328,0)</f>
        <v>0</v>
      </c>
    </row>
    <row r="329">
      <c r="A329" s="10"/>
      <c r="B329" s="49" t="s">
        <v>48</v>
      </c>
      <c r="C329" s="1"/>
      <c r="D329" s="1"/>
      <c r="E329" s="50" t="s">
        <v>364</v>
      </c>
      <c r="F329" s="1"/>
      <c r="G329" s="1"/>
      <c r="H329" s="40"/>
      <c r="I329" s="1"/>
      <c r="J329" s="40"/>
      <c r="K329" s="1"/>
      <c r="L329" s="1"/>
      <c r="M329" s="13"/>
      <c r="N329" s="2"/>
      <c r="O329" s="2"/>
      <c r="P329" s="2"/>
      <c r="Q329" s="2"/>
    </row>
    <row r="330" ht="38.25">
      <c r="A330" s="10"/>
      <c r="B330" s="49" t="s">
        <v>50</v>
      </c>
      <c r="C330" s="1"/>
      <c r="D330" s="1"/>
      <c r="E330" s="50" t="s">
        <v>360</v>
      </c>
      <c r="F330" s="1"/>
      <c r="G330" s="1"/>
      <c r="H330" s="40"/>
      <c r="I330" s="1"/>
      <c r="J330" s="40"/>
      <c r="K330" s="1"/>
      <c r="L330" s="1"/>
      <c r="M330" s="13"/>
      <c r="N330" s="2"/>
      <c r="O330" s="2"/>
      <c r="P330" s="2"/>
      <c r="Q330" s="2"/>
    </row>
    <row r="331" ht="38.25">
      <c r="A331" s="10"/>
      <c r="B331" s="49" t="s">
        <v>52</v>
      </c>
      <c r="C331" s="1"/>
      <c r="D331" s="1"/>
      <c r="E331" s="50" t="s">
        <v>365</v>
      </c>
      <c r="F331" s="1"/>
      <c r="G331" s="1"/>
      <c r="H331" s="40"/>
      <c r="I331" s="1"/>
      <c r="J331" s="40"/>
      <c r="K331" s="1"/>
      <c r="L331" s="1"/>
      <c r="M331" s="13"/>
      <c r="N331" s="2"/>
      <c r="O331" s="2"/>
      <c r="P331" s="2"/>
      <c r="Q331" s="2"/>
    </row>
    <row r="332">
      <c r="A332" s="10"/>
      <c r="B332" s="49" t="s">
        <v>54</v>
      </c>
      <c r="C332" s="1"/>
      <c r="D332" s="1"/>
      <c r="E332" s="50" t="s">
        <v>55</v>
      </c>
      <c r="F332" s="1"/>
      <c r="G332" s="1"/>
      <c r="H332" s="40"/>
      <c r="I332" s="1"/>
      <c r="J332" s="40"/>
      <c r="K332" s="1"/>
      <c r="L332" s="1"/>
      <c r="M332" s="13"/>
      <c r="N332" s="2"/>
      <c r="O332" s="2"/>
      <c r="P332" s="2"/>
      <c r="Q332" s="2"/>
    </row>
    <row r="333" thickBot="1" ht="13.5">
      <c r="A333" s="10"/>
      <c r="B333" s="51" t="s">
        <v>56</v>
      </c>
      <c r="C333" s="52"/>
      <c r="D333" s="52"/>
      <c r="E333" s="53"/>
      <c r="F333" s="52"/>
      <c r="G333" s="52"/>
      <c r="H333" s="54"/>
      <c r="I333" s="52"/>
      <c r="J333" s="54"/>
      <c r="K333" s="52"/>
      <c r="L333" s="52"/>
      <c r="M333" s="13"/>
      <c r="N333" s="2"/>
      <c r="O333" s="2"/>
      <c r="P333" s="2"/>
      <c r="Q333" s="2"/>
    </row>
    <row r="334" thickTop="1" ht="13.5">
      <c r="A334" s="10"/>
      <c r="B334" s="41">
        <v>49</v>
      </c>
      <c r="C334" s="42" t="s">
        <v>366</v>
      </c>
      <c r="D334" s="42" t="s">
        <v>7</v>
      </c>
      <c r="E334" s="42" t="s">
        <v>367</v>
      </c>
      <c r="F334" s="42" t="s">
        <v>7</v>
      </c>
      <c r="G334" s="43" t="s">
        <v>154</v>
      </c>
      <c r="H334" s="55">
        <v>12.83</v>
      </c>
      <c r="I334" s="56">
        <v>0</v>
      </c>
      <c r="J334" s="57">
        <f>ROUND(H334*I334,2)</f>
        <v>0</v>
      </c>
      <c r="K334" s="58">
        <v>0.20999999999999999</v>
      </c>
      <c r="L334" s="59">
        <f>ROUND(J334*1.21,2)</f>
        <v>0</v>
      </c>
      <c r="M334" s="13"/>
      <c r="N334" s="2"/>
      <c r="O334" s="2"/>
      <c r="P334" s="2"/>
      <c r="Q334" s="33">
        <f>IF(ISNUMBER(K334),IF(H334&gt;0,IF(I334&gt;0,J334,0),0),0)</f>
        <v>0</v>
      </c>
      <c r="R334" s="9">
        <f>IF(ISNUMBER(K334)=FALSE,J334,0)</f>
        <v>0</v>
      </c>
    </row>
    <row r="335" ht="25.5">
      <c r="A335" s="10"/>
      <c r="B335" s="49" t="s">
        <v>48</v>
      </c>
      <c r="C335" s="1"/>
      <c r="D335" s="1"/>
      <c r="E335" s="50" t="s">
        <v>368</v>
      </c>
      <c r="F335" s="1"/>
      <c r="G335" s="1"/>
      <c r="H335" s="40"/>
      <c r="I335" s="1"/>
      <c r="J335" s="40"/>
      <c r="K335" s="1"/>
      <c r="L335" s="1"/>
      <c r="M335" s="13"/>
      <c r="N335" s="2"/>
      <c r="O335" s="2"/>
      <c r="P335" s="2"/>
      <c r="Q335" s="2"/>
    </row>
    <row r="336">
      <c r="A336" s="10"/>
      <c r="B336" s="49" t="s">
        <v>50</v>
      </c>
      <c r="C336" s="1"/>
      <c r="D336" s="1"/>
      <c r="E336" s="50" t="s">
        <v>369</v>
      </c>
      <c r="F336" s="1"/>
      <c r="G336" s="1"/>
      <c r="H336" s="40"/>
      <c r="I336" s="1"/>
      <c r="J336" s="40"/>
      <c r="K336" s="1"/>
      <c r="L336" s="1"/>
      <c r="M336" s="13"/>
      <c r="N336" s="2"/>
      <c r="O336" s="2"/>
      <c r="P336" s="2"/>
      <c r="Q336" s="2"/>
    </row>
    <row r="337" ht="51">
      <c r="A337" s="10"/>
      <c r="B337" s="49" t="s">
        <v>52</v>
      </c>
      <c r="C337" s="1"/>
      <c r="D337" s="1"/>
      <c r="E337" s="50" t="s">
        <v>370</v>
      </c>
      <c r="F337" s="1"/>
      <c r="G337" s="1"/>
      <c r="H337" s="40"/>
      <c r="I337" s="1"/>
      <c r="J337" s="40"/>
      <c r="K337" s="1"/>
      <c r="L337" s="1"/>
      <c r="M337" s="13"/>
      <c r="N337" s="2"/>
      <c r="O337" s="2"/>
      <c r="P337" s="2"/>
      <c r="Q337" s="2"/>
    </row>
    <row r="338">
      <c r="A338" s="10"/>
      <c r="B338" s="49" t="s">
        <v>54</v>
      </c>
      <c r="C338" s="1"/>
      <c r="D338" s="1"/>
      <c r="E338" s="50" t="s">
        <v>55</v>
      </c>
      <c r="F338" s="1"/>
      <c r="G338" s="1"/>
      <c r="H338" s="40"/>
      <c r="I338" s="1"/>
      <c r="J338" s="40"/>
      <c r="K338" s="1"/>
      <c r="L338" s="1"/>
      <c r="M338" s="13"/>
      <c r="N338" s="2"/>
      <c r="O338" s="2"/>
      <c r="P338" s="2"/>
      <c r="Q338" s="2"/>
    </row>
    <row r="339" thickBot="1" ht="13.5">
      <c r="A339" s="10"/>
      <c r="B339" s="51" t="s">
        <v>56</v>
      </c>
      <c r="C339" s="52"/>
      <c r="D339" s="52"/>
      <c r="E339" s="53"/>
      <c r="F339" s="52"/>
      <c r="G339" s="52"/>
      <c r="H339" s="54"/>
      <c r="I339" s="52"/>
      <c r="J339" s="54"/>
      <c r="K339" s="52"/>
      <c r="L339" s="52"/>
      <c r="M339" s="13"/>
      <c r="N339" s="2"/>
      <c r="O339" s="2"/>
      <c r="P339" s="2"/>
      <c r="Q339" s="2"/>
    </row>
    <row r="340" thickTop="1" ht="13.5">
      <c r="A340" s="10"/>
      <c r="B340" s="41">
        <v>50</v>
      </c>
      <c r="C340" s="42" t="s">
        <v>371</v>
      </c>
      <c r="D340" s="42" t="s">
        <v>7</v>
      </c>
      <c r="E340" s="42" t="s">
        <v>372</v>
      </c>
      <c r="F340" s="42" t="s">
        <v>7</v>
      </c>
      <c r="G340" s="43" t="s">
        <v>154</v>
      </c>
      <c r="H340" s="55">
        <v>712</v>
      </c>
      <c r="I340" s="56">
        <v>0</v>
      </c>
      <c r="J340" s="57">
        <f>ROUND(H340*I340,2)</f>
        <v>0</v>
      </c>
      <c r="K340" s="58">
        <v>0.20999999999999999</v>
      </c>
      <c r="L340" s="59">
        <f>ROUND(J340*1.21,2)</f>
        <v>0</v>
      </c>
      <c r="M340" s="13"/>
      <c r="N340" s="2"/>
      <c r="O340" s="2"/>
      <c r="P340" s="2"/>
      <c r="Q340" s="33">
        <f>IF(ISNUMBER(K340),IF(H340&gt;0,IF(I340&gt;0,J340,0),0),0)</f>
        <v>0</v>
      </c>
      <c r="R340" s="9">
        <f>IF(ISNUMBER(K340)=FALSE,J340,0)</f>
        <v>0</v>
      </c>
    </row>
    <row r="341" ht="25.5">
      <c r="A341" s="10"/>
      <c r="B341" s="49" t="s">
        <v>48</v>
      </c>
      <c r="C341" s="1"/>
      <c r="D341" s="1"/>
      <c r="E341" s="50" t="s">
        <v>373</v>
      </c>
      <c r="F341" s="1"/>
      <c r="G341" s="1"/>
      <c r="H341" s="40"/>
      <c r="I341" s="1"/>
      <c r="J341" s="40"/>
      <c r="K341" s="1"/>
      <c r="L341" s="1"/>
      <c r="M341" s="13"/>
      <c r="N341" s="2"/>
      <c r="O341" s="2"/>
      <c r="P341" s="2"/>
      <c r="Q341" s="2"/>
    </row>
    <row r="342" ht="38.25">
      <c r="A342" s="10"/>
      <c r="B342" s="49" t="s">
        <v>50</v>
      </c>
      <c r="C342" s="1"/>
      <c r="D342" s="1"/>
      <c r="E342" s="50" t="s">
        <v>374</v>
      </c>
      <c r="F342" s="1"/>
      <c r="G342" s="1"/>
      <c r="H342" s="40"/>
      <c r="I342" s="1"/>
      <c r="J342" s="40"/>
      <c r="K342" s="1"/>
      <c r="L342" s="1"/>
      <c r="M342" s="13"/>
      <c r="N342" s="2"/>
      <c r="O342" s="2"/>
      <c r="P342" s="2"/>
      <c r="Q342" s="2"/>
    </row>
    <row r="343" ht="76.5">
      <c r="A343" s="10"/>
      <c r="B343" s="49" t="s">
        <v>52</v>
      </c>
      <c r="C343" s="1"/>
      <c r="D343" s="1"/>
      <c r="E343" s="50" t="s">
        <v>375</v>
      </c>
      <c r="F343" s="1"/>
      <c r="G343" s="1"/>
      <c r="H343" s="40"/>
      <c r="I343" s="1"/>
      <c r="J343" s="40"/>
      <c r="K343" s="1"/>
      <c r="L343" s="1"/>
      <c r="M343" s="13"/>
      <c r="N343" s="2"/>
      <c r="O343" s="2"/>
      <c r="P343" s="2"/>
      <c r="Q343" s="2"/>
    </row>
    <row r="344">
      <c r="A344" s="10"/>
      <c r="B344" s="49" t="s">
        <v>54</v>
      </c>
      <c r="C344" s="1"/>
      <c r="D344" s="1"/>
      <c r="E344" s="50" t="s">
        <v>55</v>
      </c>
      <c r="F344" s="1"/>
      <c r="G344" s="1"/>
      <c r="H344" s="40"/>
      <c r="I344" s="1"/>
      <c r="J344" s="40"/>
      <c r="K344" s="1"/>
      <c r="L344" s="1"/>
      <c r="M344" s="13"/>
      <c r="N344" s="2"/>
      <c r="O344" s="2"/>
      <c r="P344" s="2"/>
      <c r="Q344" s="2"/>
    </row>
    <row r="345" thickBot="1" ht="13.5">
      <c r="A345" s="10"/>
      <c r="B345" s="51" t="s">
        <v>56</v>
      </c>
      <c r="C345" s="52"/>
      <c r="D345" s="52"/>
      <c r="E345" s="53"/>
      <c r="F345" s="52"/>
      <c r="G345" s="52"/>
      <c r="H345" s="54"/>
      <c r="I345" s="52"/>
      <c r="J345" s="54"/>
      <c r="K345" s="52"/>
      <c r="L345" s="52"/>
      <c r="M345" s="13"/>
      <c r="N345" s="2"/>
      <c r="O345" s="2"/>
      <c r="P345" s="2"/>
      <c r="Q345" s="2"/>
    </row>
    <row r="346" thickTop="1" thickBot="1" ht="25" customHeight="1">
      <c r="A346" s="10"/>
      <c r="B346" s="1"/>
      <c r="C346" s="60">
        <v>9</v>
      </c>
      <c r="D346" s="1"/>
      <c r="E346" s="60" t="s">
        <v>88</v>
      </c>
      <c r="F346" s="1"/>
      <c r="G346" s="61" t="s">
        <v>80</v>
      </c>
      <c r="H346" s="62">
        <f>J280+J286+J292+J298+J304+J310+J316+J322+J328+J334+J340</f>
        <v>0</v>
      </c>
      <c r="I346" s="61" t="s">
        <v>81</v>
      </c>
      <c r="J346" s="63">
        <f>(L346-H346)</f>
        <v>0</v>
      </c>
      <c r="K346" s="61" t="s">
        <v>82</v>
      </c>
      <c r="L346" s="64">
        <f>ROUND((J280+J286+J292+J298+J304+J310+J316+J322+J328+J334+J340)*1.21,2)</f>
        <v>0</v>
      </c>
      <c r="M346" s="13"/>
      <c r="N346" s="2"/>
      <c r="O346" s="2"/>
      <c r="P346" s="2"/>
      <c r="Q346" s="33">
        <f>0+Q280+Q286+Q292+Q298+Q304+Q310+Q316+Q322+Q328+Q334+Q340</f>
        <v>0</v>
      </c>
      <c r="R346" s="9">
        <f>0+R280+R286+R292+R298+R304+R310+R316+R322+R328+R334+R340</f>
        <v>0</v>
      </c>
      <c r="S346" s="65">
        <f>Q346*(1+J346)+R346</f>
        <v>0</v>
      </c>
    </row>
    <row r="347" thickTop="1" thickBot="1" ht="25" customHeight="1">
      <c r="A347" s="10"/>
      <c r="B347" s="66"/>
      <c r="C347" s="66"/>
      <c r="D347" s="66"/>
      <c r="E347" s="66"/>
      <c r="F347" s="66"/>
      <c r="G347" s="67" t="s">
        <v>83</v>
      </c>
      <c r="H347" s="68">
        <f>0+J280+J286+J292+J298+J304+J310+J316+J322+J328+J334+J340</f>
        <v>0</v>
      </c>
      <c r="I347" s="67" t="s">
        <v>84</v>
      </c>
      <c r="J347" s="69">
        <f>0+J346</f>
        <v>0</v>
      </c>
      <c r="K347" s="67" t="s">
        <v>85</v>
      </c>
      <c r="L347" s="70">
        <f>0+L346</f>
        <v>0</v>
      </c>
      <c r="M347" s="13"/>
      <c r="N347" s="2"/>
      <c r="O347" s="2"/>
      <c r="P347" s="2"/>
      <c r="Q347" s="2"/>
    </row>
    <row r="348">
      <c r="A348" s="14"/>
      <c r="B348" s="4"/>
      <c r="C348" s="4"/>
      <c r="D348" s="4"/>
      <c r="E348" s="4"/>
      <c r="F348" s="4"/>
      <c r="G348" s="4"/>
      <c r="H348" s="71"/>
      <c r="I348" s="4"/>
      <c r="J348" s="71"/>
      <c r="K348" s="4"/>
      <c r="L348" s="4"/>
      <c r="M348" s="15"/>
      <c r="N348" s="2"/>
      <c r="O348" s="2"/>
      <c r="P348" s="2"/>
      <c r="Q348" s="2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2"/>
      <c r="O349" s="2"/>
      <c r="P349" s="2"/>
      <c r="Q349" s="2"/>
    </row>
  </sheetData>
  <mergeCells count="27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7:C28"/>
    <mergeCell ref="B30:L30"/>
    <mergeCell ref="B32:D32"/>
    <mergeCell ref="B33:D33"/>
    <mergeCell ref="B34:D34"/>
    <mergeCell ref="B35:D35"/>
    <mergeCell ref="B36:D36"/>
    <mergeCell ref="B21:D21"/>
    <mergeCell ref="B22:D22"/>
    <mergeCell ref="B23:D23"/>
    <mergeCell ref="B24:D24"/>
    <mergeCell ref="B25:D25"/>
    <mergeCell ref="B65:D65"/>
    <mergeCell ref="B66:D66"/>
    <mergeCell ref="B67:D67"/>
    <mergeCell ref="B68:D68"/>
    <mergeCell ref="B69:D69"/>
    <mergeCell ref="B71:D71"/>
    <mergeCell ref="B72:D72"/>
    <mergeCell ref="B73:D73"/>
    <mergeCell ref="B74:D74"/>
    <mergeCell ref="B75:D75"/>
    <mergeCell ref="B77:D77"/>
    <mergeCell ref="B78:D78"/>
    <mergeCell ref="B79:D79"/>
    <mergeCell ref="B80:D80"/>
    <mergeCell ref="B81:D81"/>
    <mergeCell ref="B83:D83"/>
    <mergeCell ref="B84:D84"/>
    <mergeCell ref="B85:D85"/>
    <mergeCell ref="B86:D86"/>
    <mergeCell ref="B87:D87"/>
    <mergeCell ref="B38:D38"/>
    <mergeCell ref="B39:D39"/>
    <mergeCell ref="B40:D40"/>
    <mergeCell ref="B41:D41"/>
    <mergeCell ref="B42:D42"/>
    <mergeCell ref="B47:D47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9:D59"/>
    <mergeCell ref="B60:D60"/>
    <mergeCell ref="B61:D61"/>
    <mergeCell ref="B62:D62"/>
    <mergeCell ref="B63:D63"/>
    <mergeCell ref="B45:L45"/>
    <mergeCell ref="B89:D89"/>
    <mergeCell ref="B90:D90"/>
    <mergeCell ref="B91:D91"/>
    <mergeCell ref="B92:D92"/>
    <mergeCell ref="B93:D93"/>
    <mergeCell ref="B95:D95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5:D105"/>
    <mergeCell ref="B107:D107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3:D123"/>
    <mergeCell ref="B125:D125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5:D135"/>
    <mergeCell ref="B137:D137"/>
    <mergeCell ref="B138:D138"/>
    <mergeCell ref="B139:D139"/>
    <mergeCell ref="B140:D140"/>
    <mergeCell ref="B141:D141"/>
    <mergeCell ref="B143:D143"/>
    <mergeCell ref="B144:D144"/>
    <mergeCell ref="B145:D145"/>
    <mergeCell ref="B146:D146"/>
    <mergeCell ref="B147:D147"/>
    <mergeCell ref="B185:D185"/>
    <mergeCell ref="B186:D186"/>
    <mergeCell ref="B187:D187"/>
    <mergeCell ref="B188:D188"/>
    <mergeCell ref="B189:D189"/>
    <mergeCell ref="B191:D191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1:D201"/>
    <mergeCell ref="B203:D203"/>
    <mergeCell ref="B204:D204"/>
    <mergeCell ref="B205:D205"/>
    <mergeCell ref="B206:D206"/>
    <mergeCell ref="B207:D207"/>
    <mergeCell ref="B236:D236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6:D246"/>
    <mergeCell ref="B248:D248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8:D258"/>
    <mergeCell ref="B287:D287"/>
    <mergeCell ref="B288:D288"/>
    <mergeCell ref="B289:D289"/>
    <mergeCell ref="B290:D290"/>
    <mergeCell ref="B291:D291"/>
    <mergeCell ref="B293:D293"/>
    <mergeCell ref="B294:D294"/>
    <mergeCell ref="B295:D295"/>
    <mergeCell ref="B296:D296"/>
    <mergeCell ref="B297:D297"/>
    <mergeCell ref="B299:D299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09:D309"/>
    <mergeCell ref="B311:D311"/>
    <mergeCell ref="B312:D312"/>
    <mergeCell ref="B313:D313"/>
    <mergeCell ref="B314:D314"/>
    <mergeCell ref="B315:D315"/>
    <mergeCell ref="B317:D317"/>
    <mergeCell ref="B318:D318"/>
    <mergeCell ref="B319:D319"/>
    <mergeCell ref="B320:D320"/>
    <mergeCell ref="B321:D321"/>
    <mergeCell ref="B323:D323"/>
    <mergeCell ref="B324:D324"/>
    <mergeCell ref="B325:D325"/>
    <mergeCell ref="B326:D326"/>
    <mergeCell ref="B327:D327"/>
    <mergeCell ref="B329:D329"/>
    <mergeCell ref="B330:D330"/>
    <mergeCell ref="B331:D331"/>
    <mergeCell ref="B332:D332"/>
    <mergeCell ref="B333:D333"/>
    <mergeCell ref="B335:D335"/>
    <mergeCell ref="B336:D336"/>
    <mergeCell ref="B337:D337"/>
    <mergeCell ref="B338:D338"/>
    <mergeCell ref="B339:D339"/>
    <mergeCell ref="B341:D341"/>
    <mergeCell ref="B342:D342"/>
    <mergeCell ref="B343:D343"/>
    <mergeCell ref="B344:D344"/>
    <mergeCell ref="B345:D345"/>
    <mergeCell ref="B150:L150"/>
    <mergeCell ref="B152:D152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0:D180"/>
    <mergeCell ref="B183:L183"/>
    <mergeCell ref="B212:D212"/>
    <mergeCell ref="B213:D213"/>
    <mergeCell ref="B214:D214"/>
    <mergeCell ref="B215:D215"/>
    <mergeCell ref="B216:D216"/>
    <mergeCell ref="B218:D218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4:D234"/>
    <mergeCell ref="B210:L210"/>
    <mergeCell ref="B260:D260"/>
    <mergeCell ref="B261:D261"/>
    <mergeCell ref="B262:D262"/>
    <mergeCell ref="B263:D263"/>
    <mergeCell ref="B264:D264"/>
    <mergeCell ref="B266:D266"/>
    <mergeCell ref="B267:D267"/>
    <mergeCell ref="B268:D268"/>
    <mergeCell ref="B269:D269"/>
    <mergeCell ref="B270:D270"/>
    <mergeCell ref="B272:D272"/>
    <mergeCell ref="B273:D273"/>
    <mergeCell ref="B274:D274"/>
    <mergeCell ref="B275:D275"/>
    <mergeCell ref="B276:D276"/>
    <mergeCell ref="B281:D281"/>
    <mergeCell ref="B282:D282"/>
    <mergeCell ref="B283:D283"/>
    <mergeCell ref="B284:D284"/>
    <mergeCell ref="B285:D285"/>
    <mergeCell ref="B279:L27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tabSelected="1" workbookViewId="0" topLeftCell="A13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0+(H32)</f>
        <v>0</v>
      </c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28</v>
      </c>
      <c r="B10" s="1"/>
      <c r="C10" s="17"/>
      <c r="D10" s="1"/>
      <c r="E10" s="1"/>
      <c r="F10" s="1"/>
      <c r="G10" s="18"/>
      <c r="H10" s="1"/>
      <c r="I10" s="31" t="s">
        <v>29</v>
      </c>
      <c r="J10" s="32">
        <f>0+H33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376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ROUND(0+((H32)*1.21),2)</f>
        <v>0</v>
      </c>
      <c r="K11" s="1"/>
      <c r="L11" s="1"/>
      <c r="M11" s="13"/>
      <c r="N11" s="2"/>
      <c r="O11" s="2"/>
      <c r="P11" s="2"/>
      <c r="Q11" s="33">
        <f>IF(SUM(K20)&gt;0,ROUND(SUM(S20)/SUM(K20)-1,8),0)</f>
        <v>0</v>
      </c>
      <c r="R11" s="9">
        <f>AVERAGE(J32)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1" t="s">
        <v>12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34" t="s">
        <v>33</v>
      </c>
      <c r="C19" s="34"/>
      <c r="D19" s="34"/>
      <c r="E19" s="34" t="s">
        <v>34</v>
      </c>
      <c r="F19" s="34"/>
      <c r="G19" s="35"/>
      <c r="H19" s="23"/>
      <c r="I19" s="23"/>
      <c r="J19" s="23"/>
      <c r="K19" s="23" t="s">
        <v>17</v>
      </c>
      <c r="L19" s="23" t="s">
        <v>18</v>
      </c>
      <c r="M19" s="13"/>
      <c r="N19" s="2"/>
      <c r="O19" s="2"/>
      <c r="P19" s="2"/>
      <c r="Q19" s="2"/>
    </row>
    <row r="20">
      <c r="A20" s="10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0+J26</f>
        <v>0</v>
      </c>
      <c r="L20" s="38">
        <f>0+L32</f>
        <v>0</v>
      </c>
      <c r="M20" s="13"/>
      <c r="N20" s="2"/>
      <c r="O20" s="2"/>
      <c r="P20" s="2"/>
      <c r="Q20" s="2"/>
      <c r="S20" s="9">
        <f>S32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3" t="s">
        <v>41</v>
      </c>
      <c r="I24" s="23" t="s">
        <v>42</v>
      </c>
      <c r="J24" s="23" t="s">
        <v>17</v>
      </c>
      <c r="K24" s="35" t="s">
        <v>43</v>
      </c>
      <c r="L24" s="23" t="s">
        <v>18</v>
      </c>
      <c r="M24" s="13"/>
      <c r="N24" s="2"/>
      <c r="O24" s="2"/>
      <c r="P24" s="2"/>
      <c r="Q24" s="2"/>
    </row>
    <row r="25" ht="40" customHeight="1">
      <c r="A25" s="10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3"/>
      <c r="N25" s="2"/>
      <c r="O25" s="2"/>
      <c r="P25" s="2"/>
      <c r="Q25" s="2"/>
    </row>
    <row r="26">
      <c r="A26" s="10"/>
      <c r="B26" s="41">
        <v>1</v>
      </c>
      <c r="C26" s="42" t="s">
        <v>377</v>
      </c>
      <c r="D26" s="42" t="s">
        <v>7</v>
      </c>
      <c r="E26" s="42" t="s">
        <v>378</v>
      </c>
      <c r="F26" s="42" t="s">
        <v>7</v>
      </c>
      <c r="G26" s="43" t="s">
        <v>47</v>
      </c>
      <c r="H26" s="44">
        <v>1</v>
      </c>
      <c r="I26" s="45">
        <v>0</v>
      </c>
      <c r="J26" s="46">
        <f>ROUND(H26*I26,2)</f>
        <v>0</v>
      </c>
      <c r="K26" s="47">
        <v>0.20999999999999999</v>
      </c>
      <c r="L26" s="48">
        <f>ROUND(J26*1.21,2)</f>
        <v>0</v>
      </c>
      <c r="M26" s="13"/>
      <c r="N26" s="2"/>
      <c r="O26" s="2"/>
      <c r="P26" s="2"/>
      <c r="Q26" s="33">
        <f>IF(ISNUMBER(K26),IF(H26&gt;0,IF(I26&gt;0,J26,0),0),0)</f>
        <v>0</v>
      </c>
      <c r="R26" s="9">
        <f>IF(ISNUMBER(K26)=FALSE,J26,0)</f>
        <v>0</v>
      </c>
    </row>
    <row r="27" ht="140.25">
      <c r="A27" s="10"/>
      <c r="B27" s="49" t="s">
        <v>48</v>
      </c>
      <c r="C27" s="1"/>
      <c r="D27" s="1"/>
      <c r="E27" s="50" t="s">
        <v>379</v>
      </c>
      <c r="F27" s="1"/>
      <c r="G27" s="1"/>
      <c r="H27" s="40"/>
      <c r="I27" s="1"/>
      <c r="J27" s="40"/>
      <c r="K27" s="1"/>
      <c r="L27" s="1"/>
      <c r="M27" s="13"/>
      <c r="N27" s="2"/>
      <c r="O27" s="2"/>
      <c r="P27" s="2"/>
      <c r="Q27" s="2"/>
    </row>
    <row r="28">
      <c r="A28" s="10"/>
      <c r="B28" s="49" t="s">
        <v>50</v>
      </c>
      <c r="C28" s="1"/>
      <c r="D28" s="1"/>
      <c r="E28" s="50" t="s">
        <v>51</v>
      </c>
      <c r="F28" s="1"/>
      <c r="G28" s="1"/>
      <c r="H28" s="40"/>
      <c r="I28" s="1"/>
      <c r="J28" s="40"/>
      <c r="K28" s="1"/>
      <c r="L28" s="1"/>
      <c r="M28" s="13"/>
      <c r="N28" s="2"/>
      <c r="O28" s="2"/>
      <c r="P28" s="2"/>
      <c r="Q28" s="2"/>
    </row>
    <row r="29">
      <c r="A29" s="10"/>
      <c r="B29" s="49" t="s">
        <v>52</v>
      </c>
      <c r="C29" s="1"/>
      <c r="D29" s="1"/>
      <c r="E29" s="50" t="s">
        <v>380</v>
      </c>
      <c r="F29" s="1"/>
      <c r="G29" s="1"/>
      <c r="H29" s="40"/>
      <c r="I29" s="1"/>
      <c r="J29" s="40"/>
      <c r="K29" s="1"/>
      <c r="L29" s="1"/>
      <c r="M29" s="13"/>
      <c r="N29" s="2"/>
      <c r="O29" s="2"/>
      <c r="P29" s="2"/>
      <c r="Q29" s="2"/>
    </row>
    <row r="30">
      <c r="A30" s="10"/>
      <c r="B30" s="49" t="s">
        <v>54</v>
      </c>
      <c r="C30" s="1"/>
      <c r="D30" s="1"/>
      <c r="E30" s="50" t="s">
        <v>55</v>
      </c>
      <c r="F30" s="1"/>
      <c r="G30" s="1"/>
      <c r="H30" s="40"/>
      <c r="I30" s="1"/>
      <c r="J30" s="40"/>
      <c r="K30" s="1"/>
      <c r="L30" s="1"/>
      <c r="M30" s="13"/>
      <c r="N30" s="2"/>
      <c r="O30" s="2"/>
      <c r="P30" s="2"/>
      <c r="Q30" s="2"/>
    </row>
    <row r="31" thickBot="1" ht="13.5">
      <c r="A31" s="10"/>
      <c r="B31" s="51" t="s">
        <v>56</v>
      </c>
      <c r="C31" s="52"/>
      <c r="D31" s="52"/>
      <c r="E31" s="53"/>
      <c r="F31" s="52"/>
      <c r="G31" s="52"/>
      <c r="H31" s="54"/>
      <c r="I31" s="52"/>
      <c r="J31" s="54"/>
      <c r="K31" s="52"/>
      <c r="L31" s="52"/>
      <c r="M31" s="13"/>
      <c r="N31" s="2"/>
      <c r="O31" s="2"/>
      <c r="P31" s="2"/>
      <c r="Q31" s="2"/>
    </row>
    <row r="32" thickTop="1" thickBot="1" ht="25" customHeight="1">
      <c r="A32" s="10"/>
      <c r="B32" s="1"/>
      <c r="C32" s="60">
        <v>0</v>
      </c>
      <c r="D32" s="1"/>
      <c r="E32" s="60" t="s">
        <v>35</v>
      </c>
      <c r="F32" s="1"/>
      <c r="G32" s="61" t="s">
        <v>80</v>
      </c>
      <c r="H32" s="62">
        <f>0+J26</f>
        <v>0</v>
      </c>
      <c r="I32" s="61" t="s">
        <v>81</v>
      </c>
      <c r="J32" s="63">
        <f>(L32-H32)</f>
        <v>0</v>
      </c>
      <c r="K32" s="61" t="s">
        <v>82</v>
      </c>
      <c r="L32" s="64">
        <f>ROUND((0+J26)*1.21,2)</f>
        <v>0</v>
      </c>
      <c r="M32" s="13"/>
      <c r="N32" s="2"/>
      <c r="O32" s="2"/>
      <c r="P32" s="2"/>
      <c r="Q32" s="33">
        <f>0+Q26</f>
        <v>0</v>
      </c>
      <c r="R32" s="9">
        <f>0+R26</f>
        <v>0</v>
      </c>
      <c r="S32" s="65">
        <f>Q32*(1+J32)+R32</f>
        <v>0</v>
      </c>
    </row>
    <row r="33" thickTop="1" thickBot="1" ht="25" customHeight="1">
      <c r="A33" s="10"/>
      <c r="B33" s="66"/>
      <c r="C33" s="66"/>
      <c r="D33" s="66"/>
      <c r="E33" s="66"/>
      <c r="F33" s="66"/>
      <c r="G33" s="67" t="s">
        <v>83</v>
      </c>
      <c r="H33" s="68">
        <f>0+J26</f>
        <v>0</v>
      </c>
      <c r="I33" s="67" t="s">
        <v>84</v>
      </c>
      <c r="J33" s="69">
        <f>0+J32</f>
        <v>0</v>
      </c>
      <c r="K33" s="67" t="s">
        <v>85</v>
      </c>
      <c r="L33" s="70">
        <f>0+L32</f>
        <v>0</v>
      </c>
      <c r="M33" s="13"/>
      <c r="N33" s="2"/>
      <c r="O33" s="2"/>
      <c r="P33" s="2"/>
      <c r="Q33" s="2"/>
    </row>
    <row r="34">
      <c r="A34" s="14"/>
      <c r="B34" s="4"/>
      <c r="C34" s="4"/>
      <c r="D34" s="4"/>
      <c r="E34" s="4"/>
      <c r="F34" s="4"/>
      <c r="G34" s="4"/>
      <c r="H34" s="71"/>
      <c r="I34" s="4"/>
      <c r="J34" s="71"/>
      <c r="K34" s="4"/>
      <c r="L34" s="4"/>
      <c r="M34" s="15"/>
      <c r="N34" s="2"/>
      <c r="O34" s="2"/>
      <c r="P34" s="2"/>
      <c r="Q34" s="2"/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"/>
      <c r="O35" s="2"/>
      <c r="P35" s="2"/>
      <c r="Q35" s="2"/>
    </row>
  </sheetData>
  <mergeCells count="20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2025-10-02T07:09:42Z</dcterms:modified>
</cp:coreProperties>
</file>